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ynnpublicschools-my.sharepoint.com/personal/biglerj_lynnschools_org/Documents/misc/"/>
    </mc:Choice>
  </mc:AlternateContent>
  <xr:revisionPtr revIDLastSave="111" documentId="8_{6258F208-CDE6-48C3-A439-D87F10D8E173}" xr6:coauthVersionLast="47" xr6:coauthVersionMax="47" xr10:uidLastSave="{7D1DD9F9-AC29-4C12-ADC7-C0C862043A28}"/>
  <bookViews>
    <workbookView xWindow="-108" yWindow="-108" windowWidth="30936" windowHeight="16896" xr2:uid="{00000000-000D-0000-FFFF-FFFF00000000}"/>
  </bookViews>
  <sheets>
    <sheet name="Grades" sheetId="2" r:id="rId1"/>
    <sheet name="Conversion Char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5" i="2" l="1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9" i="2"/>
  <c r="B8" i="1" a="1"/>
  <c r="B7" i="1" a="1"/>
  <c r="B7" i="1" l="1"/>
  <c r="B8" i="1"/>
  <c r="G206" i="2"/>
  <c r="K206" i="2" s="1"/>
  <c r="G203" i="2"/>
  <c r="G174" i="2"/>
  <c r="G156" i="2"/>
  <c r="G150" i="2"/>
  <c r="G134" i="2"/>
  <c r="G126" i="2"/>
  <c r="L126" i="2" s="1"/>
  <c r="G107" i="2"/>
  <c r="G102" i="2"/>
  <c r="G72" i="2"/>
  <c r="G71" i="2"/>
  <c r="G70" i="2"/>
  <c r="G64" i="2"/>
  <c r="G63" i="2"/>
  <c r="G62" i="2"/>
  <c r="K62" i="2" s="1"/>
  <c r="G60" i="2"/>
  <c r="G59" i="2"/>
  <c r="G56" i="2"/>
  <c r="G52" i="2"/>
  <c r="G51" i="2"/>
  <c r="G48" i="2"/>
  <c r="G47" i="2"/>
  <c r="G46" i="2"/>
  <c r="G44" i="2"/>
  <c r="G43" i="2"/>
  <c r="L43" i="2" s="1"/>
  <c r="G40" i="2"/>
  <c r="G38" i="2"/>
  <c r="G35" i="2"/>
  <c r="G32" i="2"/>
  <c r="G31" i="2"/>
  <c r="G27" i="2"/>
  <c r="G23" i="2"/>
  <c r="G22" i="2"/>
  <c r="E20" i="2"/>
  <c r="G215" i="2"/>
  <c r="K213" i="2"/>
  <c r="G213" i="2"/>
  <c r="G210" i="2"/>
  <c r="K210" i="2" s="1"/>
  <c r="G209" i="2"/>
  <c r="K209" i="2" s="1"/>
  <c r="G208" i="2"/>
  <c r="L208" i="2" s="1"/>
  <c r="G207" i="2"/>
  <c r="G205" i="2"/>
  <c r="K205" i="2" s="1"/>
  <c r="L202" i="2"/>
  <c r="G202" i="2"/>
  <c r="K202" i="2" s="1"/>
  <c r="G201" i="2"/>
  <c r="K201" i="2" s="1"/>
  <c r="K200" i="2"/>
  <c r="G200" i="2"/>
  <c r="L200" i="2" s="1"/>
  <c r="G199" i="2"/>
  <c r="G197" i="2"/>
  <c r="K197" i="2" s="1"/>
  <c r="G195" i="2"/>
  <c r="G194" i="2"/>
  <c r="K194" i="2" s="1"/>
  <c r="G193" i="2"/>
  <c r="K193" i="2" s="1"/>
  <c r="L192" i="2"/>
  <c r="G192" i="2"/>
  <c r="K192" i="2" s="1"/>
  <c r="G191" i="2"/>
  <c r="G189" i="2"/>
  <c r="K189" i="2" s="1"/>
  <c r="G186" i="2"/>
  <c r="L186" i="2" s="1"/>
  <c r="G185" i="2"/>
  <c r="K185" i="2" s="1"/>
  <c r="G184" i="2"/>
  <c r="G183" i="2"/>
  <c r="G182" i="2"/>
  <c r="L182" i="2" s="1"/>
  <c r="G181" i="2"/>
  <c r="G178" i="2"/>
  <c r="L178" i="2" s="1"/>
  <c r="G177" i="2"/>
  <c r="K177" i="2" s="1"/>
  <c r="G176" i="2"/>
  <c r="G175" i="2"/>
  <c r="G173" i="2"/>
  <c r="K173" i="2" s="1"/>
  <c r="G171" i="2"/>
  <c r="G170" i="2"/>
  <c r="L170" i="2" s="1"/>
  <c r="G169" i="2"/>
  <c r="K169" i="2" s="1"/>
  <c r="G168" i="2"/>
  <c r="L168" i="2" s="1"/>
  <c r="G167" i="2"/>
  <c r="G165" i="2"/>
  <c r="K165" i="2" s="1"/>
  <c r="G163" i="2"/>
  <c r="G162" i="2"/>
  <c r="L162" i="2" s="1"/>
  <c r="K161" i="2"/>
  <c r="G161" i="2"/>
  <c r="G160" i="2"/>
  <c r="L160" i="2" s="1"/>
  <c r="G159" i="2"/>
  <c r="G157" i="2"/>
  <c r="K157" i="2" s="1"/>
  <c r="G155" i="2"/>
  <c r="G154" i="2"/>
  <c r="L154" i="2" s="1"/>
  <c r="G153" i="2"/>
  <c r="K153" i="2" s="1"/>
  <c r="G152" i="2"/>
  <c r="L152" i="2" s="1"/>
  <c r="G151" i="2"/>
  <c r="G149" i="2"/>
  <c r="K149" i="2" s="1"/>
  <c r="G147" i="2"/>
  <c r="G146" i="2"/>
  <c r="L146" i="2" s="1"/>
  <c r="G145" i="2"/>
  <c r="K145" i="2" s="1"/>
  <c r="G144" i="2"/>
  <c r="L144" i="2" s="1"/>
  <c r="G143" i="2"/>
  <c r="G141" i="2"/>
  <c r="K141" i="2" s="1"/>
  <c r="G139" i="2"/>
  <c r="G138" i="2"/>
  <c r="K138" i="2" s="1"/>
  <c r="G137" i="2"/>
  <c r="K137" i="2" s="1"/>
  <c r="G136" i="2"/>
  <c r="L136" i="2" s="1"/>
  <c r="G135" i="2"/>
  <c r="G133" i="2"/>
  <c r="K133" i="2" s="1"/>
  <c r="L130" i="2"/>
  <c r="G130" i="2"/>
  <c r="K130" i="2" s="1"/>
  <c r="G129" i="2"/>
  <c r="K129" i="2" s="1"/>
  <c r="G128" i="2"/>
  <c r="K128" i="2" s="1"/>
  <c r="G127" i="2"/>
  <c r="L127" i="2" s="1"/>
  <c r="G125" i="2"/>
  <c r="L125" i="2" s="1"/>
  <c r="G122" i="2"/>
  <c r="L122" i="2" s="1"/>
  <c r="L121" i="2"/>
  <c r="K121" i="2"/>
  <c r="G121" i="2"/>
  <c r="G120" i="2"/>
  <c r="L120" i="2" s="1"/>
  <c r="G119" i="2"/>
  <c r="L119" i="2" s="1"/>
  <c r="G117" i="2"/>
  <c r="G114" i="2"/>
  <c r="K113" i="2"/>
  <c r="G113" i="2"/>
  <c r="L113" i="2" s="1"/>
  <c r="G112" i="2"/>
  <c r="L112" i="2" s="1"/>
  <c r="G111" i="2"/>
  <c r="G109" i="2"/>
  <c r="L109" i="2" s="1"/>
  <c r="G108" i="2"/>
  <c r="G106" i="2"/>
  <c r="L106" i="2" s="1"/>
  <c r="G105" i="2"/>
  <c r="G104" i="2"/>
  <c r="L104" i="2" s="1"/>
  <c r="G103" i="2"/>
  <c r="L103" i="2" s="1"/>
  <c r="G101" i="2"/>
  <c r="L101" i="2" s="1"/>
  <c r="G98" i="2"/>
  <c r="G97" i="2"/>
  <c r="G96" i="2"/>
  <c r="G95" i="2"/>
  <c r="G94" i="2"/>
  <c r="G93" i="2"/>
  <c r="G90" i="2"/>
  <c r="G89" i="2"/>
  <c r="G88" i="2"/>
  <c r="G87" i="2"/>
  <c r="G86" i="2"/>
  <c r="G85" i="2"/>
  <c r="G82" i="2"/>
  <c r="G81" i="2"/>
  <c r="G80" i="2"/>
  <c r="G79" i="2"/>
  <c r="G78" i="2"/>
  <c r="G77" i="2"/>
  <c r="G74" i="2"/>
  <c r="G73" i="2"/>
  <c r="G69" i="2"/>
  <c r="G68" i="2"/>
  <c r="G67" i="2"/>
  <c r="G66" i="2"/>
  <c r="G61" i="2"/>
  <c r="G58" i="2"/>
  <c r="G55" i="2"/>
  <c r="G54" i="2"/>
  <c r="G53" i="2"/>
  <c r="G50" i="2"/>
  <c r="G45" i="2"/>
  <c r="G42" i="2"/>
  <c r="G39" i="2"/>
  <c r="G37" i="2"/>
  <c r="K37" i="2" s="1"/>
  <c r="G36" i="2"/>
  <c r="G34" i="2"/>
  <c r="G33" i="2"/>
  <c r="G30" i="2"/>
  <c r="G29" i="2"/>
  <c r="G28" i="2"/>
  <c r="K28" i="2" s="1"/>
  <c r="G26" i="2"/>
  <c r="G25" i="2"/>
  <c r="G21" i="2"/>
  <c r="G20" i="2"/>
  <c r="G19" i="2"/>
  <c r="G24" i="2"/>
  <c r="L24" i="2" s="1"/>
  <c r="D9" i="2"/>
  <c r="F206" i="2"/>
  <c r="F209" i="2"/>
  <c r="F165" i="2"/>
  <c r="F193" i="2"/>
  <c r="F194" i="2"/>
  <c r="F138" i="2"/>
  <c r="F202" i="2"/>
  <c r="F161" i="2"/>
  <c r="F157" i="2"/>
  <c r="F37" i="2"/>
  <c r="F177" i="2"/>
  <c r="F213" i="2"/>
  <c r="F173" i="2"/>
  <c r="F169" i="2"/>
  <c r="F62" i="2"/>
  <c r="F185" i="2"/>
  <c r="F141" i="2"/>
  <c r="F145" i="2"/>
  <c r="F121" i="2"/>
  <c r="F153" i="2"/>
  <c r="F28" i="2"/>
  <c r="F189" i="2"/>
  <c r="F210" i="2"/>
  <c r="F149" i="2"/>
  <c r="F201" i="2"/>
  <c r="F197" i="2"/>
  <c r="F137" i="2"/>
  <c r="F130" i="2"/>
  <c r="F133" i="2"/>
  <c r="F129" i="2"/>
  <c r="F205" i="2"/>
  <c r="F113" i="2"/>
  <c r="R7" i="1" l="1"/>
  <c r="J7" i="1"/>
  <c r="K170" i="2"/>
  <c r="K186" i="2"/>
  <c r="K154" i="2"/>
  <c r="K178" i="2"/>
  <c r="L194" i="2"/>
  <c r="K109" i="2"/>
  <c r="K119" i="2"/>
  <c r="K112" i="2"/>
  <c r="K122" i="2"/>
  <c r="K134" i="2"/>
  <c r="L138" i="2"/>
  <c r="K150" i="2"/>
  <c r="K174" i="2"/>
  <c r="L206" i="2"/>
  <c r="L210" i="2"/>
  <c r="L108" i="2"/>
  <c r="L134" i="2"/>
  <c r="L150" i="2"/>
  <c r="G166" i="2"/>
  <c r="L166" i="2" s="1"/>
  <c r="L174" i="2"/>
  <c r="K104" i="2"/>
  <c r="G110" i="2"/>
  <c r="L110" i="2" s="1"/>
  <c r="K125" i="2"/>
  <c r="G142" i="2"/>
  <c r="L142" i="2" s="1"/>
  <c r="K146" i="2"/>
  <c r="G158" i="2"/>
  <c r="L158" i="2" s="1"/>
  <c r="K182" i="2"/>
  <c r="G198" i="2"/>
  <c r="L198" i="2" s="1"/>
  <c r="K208" i="2"/>
  <c r="G214" i="2"/>
  <c r="K142" i="2"/>
  <c r="K162" i="2"/>
  <c r="G118" i="2"/>
  <c r="G190" i="2"/>
  <c r="K101" i="2"/>
  <c r="K106" i="2"/>
  <c r="K127" i="2"/>
  <c r="K139" i="2"/>
  <c r="K147" i="2"/>
  <c r="K163" i="2"/>
  <c r="L114" i="2"/>
  <c r="K114" i="2"/>
  <c r="L167" i="2"/>
  <c r="K167" i="2"/>
  <c r="L94" i="2"/>
  <c r="K94" i="2"/>
  <c r="L111" i="2"/>
  <c r="K111" i="2"/>
  <c r="L176" i="2"/>
  <c r="K176" i="2"/>
  <c r="L102" i="2"/>
  <c r="K102" i="2"/>
  <c r="L98" i="2"/>
  <c r="K98" i="2"/>
  <c r="L117" i="2"/>
  <c r="K117" i="2"/>
  <c r="L151" i="2"/>
  <c r="K151" i="2"/>
  <c r="L143" i="2"/>
  <c r="K143" i="2"/>
  <c r="L183" i="2"/>
  <c r="K183" i="2"/>
  <c r="L181" i="2"/>
  <c r="K181" i="2"/>
  <c r="L199" i="2"/>
  <c r="K199" i="2"/>
  <c r="L159" i="2"/>
  <c r="K159" i="2"/>
  <c r="L135" i="2"/>
  <c r="K135" i="2"/>
  <c r="L155" i="2"/>
  <c r="L195" i="2"/>
  <c r="K195" i="2"/>
  <c r="G196" i="2"/>
  <c r="L196" i="2" s="1"/>
  <c r="K79" i="2"/>
  <c r="K103" i="2"/>
  <c r="G116" i="2"/>
  <c r="K116" i="2" s="1"/>
  <c r="K126" i="2"/>
  <c r="K155" i="2"/>
  <c r="K171" i="2"/>
  <c r="L184" i="2"/>
  <c r="K184" i="2"/>
  <c r="L163" i="2"/>
  <c r="G188" i="2"/>
  <c r="L188" i="2" s="1"/>
  <c r="G204" i="2"/>
  <c r="L79" i="2"/>
  <c r="K120" i="2"/>
  <c r="G132" i="2"/>
  <c r="K132" i="2" s="1"/>
  <c r="K136" i="2"/>
  <c r="G140" i="2"/>
  <c r="K140" i="2" s="1"/>
  <c r="K144" i="2"/>
  <c r="G148" i="2"/>
  <c r="K148" i="2" s="1"/>
  <c r="K152" i="2"/>
  <c r="K160" i="2"/>
  <c r="G164" i="2"/>
  <c r="K168" i="2"/>
  <c r="G172" i="2"/>
  <c r="L177" i="2"/>
  <c r="G179" i="2"/>
  <c r="L179" i="2" s="1"/>
  <c r="L207" i="2"/>
  <c r="K207" i="2"/>
  <c r="L107" i="2"/>
  <c r="L139" i="2"/>
  <c r="K156" i="2"/>
  <c r="G212" i="2"/>
  <c r="L212" i="2"/>
  <c r="K24" i="2"/>
  <c r="G76" i="2"/>
  <c r="G84" i="2"/>
  <c r="G92" i="2"/>
  <c r="G100" i="2"/>
  <c r="K105" i="2"/>
  <c r="K108" i="2"/>
  <c r="G124" i="2"/>
  <c r="L171" i="2"/>
  <c r="L105" i="2"/>
  <c r="G115" i="2"/>
  <c r="L115" i="2" s="1"/>
  <c r="L128" i="2"/>
  <c r="G180" i="2"/>
  <c r="K180" i="2" s="1"/>
  <c r="L185" i="2"/>
  <c r="G187" i="2"/>
  <c r="L191" i="2"/>
  <c r="K191" i="2"/>
  <c r="G83" i="2"/>
  <c r="G91" i="2"/>
  <c r="G99" i="2"/>
  <c r="K99" i="2" s="1"/>
  <c r="L129" i="2"/>
  <c r="L132" i="2"/>
  <c r="L140" i="2"/>
  <c r="L148" i="2"/>
  <c r="L156" i="2"/>
  <c r="L164" i="2"/>
  <c r="L173" i="2"/>
  <c r="L175" i="2"/>
  <c r="G211" i="2"/>
  <c r="K211" i="2" s="1"/>
  <c r="L215" i="2"/>
  <c r="K215" i="2"/>
  <c r="L147" i="2"/>
  <c r="L203" i="2"/>
  <c r="K203" i="2"/>
  <c r="G75" i="2"/>
  <c r="K107" i="2"/>
  <c r="G123" i="2"/>
  <c r="G131" i="2"/>
  <c r="L133" i="2"/>
  <c r="L137" i="2"/>
  <c r="L141" i="2"/>
  <c r="L145" i="2"/>
  <c r="L149" i="2"/>
  <c r="L153" i="2"/>
  <c r="L157" i="2"/>
  <c r="L161" i="2"/>
  <c r="L165" i="2"/>
  <c r="L169" i="2"/>
  <c r="K175" i="2"/>
  <c r="L189" i="2"/>
  <c r="L193" i="2"/>
  <c r="L197" i="2"/>
  <c r="L201" i="2"/>
  <c r="L205" i="2"/>
  <c r="L209" i="2"/>
  <c r="L213" i="2"/>
  <c r="G41" i="2"/>
  <c r="G49" i="2"/>
  <c r="L37" i="2"/>
  <c r="G57" i="2"/>
  <c r="G65" i="2"/>
  <c r="G9" i="2"/>
  <c r="L9" i="2" s="1"/>
  <c r="L62" i="2"/>
  <c r="L28" i="2"/>
  <c r="K43" i="2"/>
  <c r="F103" i="2"/>
  <c r="F119" i="2"/>
  <c r="F147" i="2"/>
  <c r="F171" i="2"/>
  <c r="F126" i="2"/>
  <c r="F43" i="2"/>
  <c r="F200" i="2"/>
  <c r="F128" i="2"/>
  <c r="F148" i="2"/>
  <c r="F150" i="2"/>
  <c r="F178" i="2"/>
  <c r="F120" i="2"/>
  <c r="F105" i="2"/>
  <c r="F142" i="2"/>
  <c r="F155" i="2"/>
  <c r="F186" i="2"/>
  <c r="F174" i="2"/>
  <c r="F108" i="2"/>
  <c r="F107" i="2"/>
  <c r="F203" i="2"/>
  <c r="F116" i="2"/>
  <c r="F207" i="2"/>
  <c r="F132" i="2"/>
  <c r="F191" i="2"/>
  <c r="F215" i="2"/>
  <c r="F154" i="2"/>
  <c r="F144" i="2"/>
  <c r="F99" i="2"/>
  <c r="F181" i="2"/>
  <c r="F109" i="2"/>
  <c r="F127" i="2"/>
  <c r="F111" i="2"/>
  <c r="F98" i="2"/>
  <c r="F159" i="2"/>
  <c r="F180" i="2"/>
  <c r="F184" i="2"/>
  <c r="F104" i="2"/>
  <c r="F162" i="2"/>
  <c r="F175" i="2"/>
  <c r="F79" i="2"/>
  <c r="F170" i="2"/>
  <c r="F139" i="2"/>
  <c r="F211" i="2"/>
  <c r="F176" i="2"/>
  <c r="F117" i="2"/>
  <c r="F125" i="2"/>
  <c r="F140" i="2"/>
  <c r="F182" i="2"/>
  <c r="F106" i="2"/>
  <c r="F143" i="2"/>
  <c r="F122" i="2"/>
  <c r="F134" i="2"/>
  <c r="F135" i="2"/>
  <c r="F168" i="2"/>
  <c r="F199" i="2"/>
  <c r="F192" i="2"/>
  <c r="F208" i="2"/>
  <c r="F102" i="2"/>
  <c r="F136" i="2"/>
  <c r="F163" i="2"/>
  <c r="F183" i="2"/>
  <c r="F101" i="2"/>
  <c r="F167" i="2"/>
  <c r="F156" i="2"/>
  <c r="F146" i="2"/>
  <c r="F114" i="2"/>
  <c r="F94" i="2"/>
  <c r="F160" i="2"/>
  <c r="F112" i="2"/>
  <c r="F195" i="2"/>
  <c r="F24" i="2"/>
  <c r="F151" i="2"/>
  <c r="F152" i="2"/>
  <c r="K190" i="2" l="1"/>
  <c r="K198" i="2"/>
  <c r="K166" i="2"/>
  <c r="L190" i="2"/>
  <c r="K158" i="2"/>
  <c r="K214" i="2"/>
  <c r="L118" i="2"/>
  <c r="K118" i="2"/>
  <c r="K115" i="2"/>
  <c r="K110" i="2"/>
  <c r="L214" i="2"/>
  <c r="L100" i="2"/>
  <c r="K100" i="2"/>
  <c r="K188" i="2"/>
  <c r="L211" i="2"/>
  <c r="K196" i="2"/>
  <c r="L124" i="2"/>
  <c r="K124" i="2"/>
  <c r="L180" i="2"/>
  <c r="K187" i="2"/>
  <c r="L131" i="2"/>
  <c r="L187" i="2"/>
  <c r="L99" i="2"/>
  <c r="L116" i="2"/>
  <c r="K179" i="2"/>
  <c r="K123" i="2"/>
  <c r="K204" i="2"/>
  <c r="K164" i="2"/>
  <c r="L123" i="2"/>
  <c r="K131" i="2"/>
  <c r="K172" i="2"/>
  <c r="K212" i="2"/>
  <c r="L204" i="2"/>
  <c r="L172" i="2"/>
  <c r="Q3" i="2"/>
  <c r="K9" i="2"/>
  <c r="J9" i="2"/>
  <c r="I9" i="2"/>
  <c r="H9" i="2"/>
  <c r="G7" i="1"/>
  <c r="F214" i="2"/>
  <c r="F118" i="2"/>
  <c r="F123" i="2"/>
  <c r="F190" i="2"/>
  <c r="F158" i="2"/>
  <c r="F131" i="2"/>
  <c r="F188" i="2"/>
  <c r="F187" i="2"/>
  <c r="F212" i="2"/>
  <c r="F100" i="2"/>
  <c r="F204" i="2"/>
  <c r="F164" i="2"/>
  <c r="F179" i="2"/>
  <c r="F166" i="2"/>
  <c r="F196" i="2"/>
  <c r="F124" i="2"/>
  <c r="F172" i="2"/>
  <c r="F115" i="2"/>
  <c r="F198" i="2"/>
  <c r="F110" i="2"/>
  <c r="O4" i="2" l="1"/>
  <c r="N5" i="2"/>
  <c r="O5" i="2" s="1"/>
  <c r="P4" i="2" l="1"/>
  <c r="Q4" i="2"/>
  <c r="Q5" i="2" s="1"/>
  <c r="N6" i="2"/>
  <c r="O6" i="2" s="1"/>
  <c r="P5" i="2"/>
  <c r="Q6" i="2" l="1"/>
  <c r="N7" i="2"/>
  <c r="N8" i="2" s="1"/>
  <c r="N9" i="2" s="1"/>
  <c r="N10" i="2" s="1"/>
  <c r="N11" i="2" s="1"/>
  <c r="N12" i="2" s="1"/>
  <c r="N13" i="2" s="1"/>
  <c r="P13" i="2" s="1"/>
  <c r="P6" i="2"/>
  <c r="O7" i="1"/>
  <c r="I7" i="1"/>
  <c r="M7" i="1"/>
  <c r="N7" i="1"/>
  <c r="Q7" i="1"/>
  <c r="U7" i="1"/>
  <c r="V7" i="1"/>
  <c r="F9" i="1"/>
  <c r="G9" i="1"/>
  <c r="A10" i="1"/>
  <c r="G10" i="1" s="1"/>
  <c r="G2" i="2"/>
  <c r="J2" i="2"/>
  <c r="K2" i="2"/>
  <c r="G17" i="2"/>
  <c r="J17" i="2"/>
  <c r="K17" i="2"/>
  <c r="D18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B9" i="1" a="1"/>
  <c r="B9" i="1" l="1"/>
  <c r="O7" i="2"/>
  <c r="F10" i="1"/>
  <c r="A11" i="1"/>
  <c r="F11" i="1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L17" i="2"/>
  <c r="L2" i="2"/>
  <c r="W7" i="1"/>
  <c r="B10" i="1" a="1"/>
  <c r="B11" i="1" a="1"/>
  <c r="B11" i="1" l="1"/>
  <c r="B10" i="1"/>
  <c r="Q7" i="2"/>
  <c r="P7" i="2"/>
  <c r="G11" i="2"/>
  <c r="A12" i="1"/>
  <c r="A13" i="1" s="1"/>
  <c r="G11" i="1"/>
  <c r="G15" i="2"/>
  <c r="G4" i="2"/>
  <c r="Q13" i="2" s="1"/>
  <c r="G13" i="2"/>
  <c r="G14" i="2"/>
  <c r="G12" i="2"/>
  <c r="G5" i="2" l="1"/>
  <c r="Q12" i="2" s="1"/>
  <c r="D5" i="1"/>
  <c r="E11" i="1" s="1"/>
  <c r="D4" i="1"/>
  <c r="D2" i="1"/>
  <c r="G12" i="1"/>
  <c r="F12" i="1"/>
  <c r="G13" i="1"/>
  <c r="A14" i="1"/>
  <c r="F13" i="1"/>
  <c r="B12" i="1" a="1"/>
  <c r="B13" i="1" a="1"/>
  <c r="B13" i="1" l="1"/>
  <c r="B12" i="1"/>
  <c r="E13" i="1"/>
  <c r="E12" i="1"/>
  <c r="E9" i="1"/>
  <c r="E10" i="1"/>
  <c r="E14" i="1"/>
  <c r="G6" i="2"/>
  <c r="Q11" i="2" s="1"/>
  <c r="D3" i="1"/>
  <c r="A15" i="1"/>
  <c r="F14" i="1"/>
  <c r="G14" i="1"/>
  <c r="B14" i="1" a="1"/>
  <c r="B14" i="1" l="1"/>
  <c r="G7" i="2"/>
  <c r="Q10" i="2" s="1"/>
  <c r="C11" i="1"/>
  <c r="D9" i="1"/>
  <c r="D10" i="1"/>
  <c r="C9" i="1"/>
  <c r="C10" i="1"/>
  <c r="D12" i="1"/>
  <c r="D11" i="1"/>
  <c r="C13" i="1"/>
  <c r="C12" i="1"/>
  <c r="D14" i="1"/>
  <c r="D13" i="1"/>
  <c r="C14" i="1"/>
  <c r="F15" i="1"/>
  <c r="G15" i="1"/>
  <c r="A16" i="1"/>
  <c r="C15" i="1"/>
  <c r="E15" i="1"/>
  <c r="D15" i="1"/>
  <c r="B15" i="1" a="1"/>
  <c r="B15" i="1" l="1"/>
  <c r="G8" i="2"/>
  <c r="F16" i="1"/>
  <c r="G16" i="1"/>
  <c r="A17" i="1"/>
  <c r="E16" i="1"/>
  <c r="D16" i="1"/>
  <c r="C16" i="1"/>
  <c r="B16" i="1" a="1"/>
  <c r="B16" i="1" l="1"/>
  <c r="G17" i="1"/>
  <c r="A18" i="1"/>
  <c r="F17" i="1"/>
  <c r="C17" i="1"/>
  <c r="E17" i="1"/>
  <c r="D17" i="1"/>
  <c r="B17" i="1" a="1"/>
  <c r="B17" i="1" l="1"/>
  <c r="A19" i="1"/>
  <c r="F18" i="1"/>
  <c r="G18" i="1"/>
  <c r="D18" i="1"/>
  <c r="E18" i="1"/>
  <c r="C18" i="1"/>
  <c r="B18" i="1" a="1"/>
  <c r="B18" i="1" l="1"/>
  <c r="F19" i="1"/>
  <c r="G19" i="1"/>
  <c r="A20" i="1"/>
  <c r="C19" i="1"/>
  <c r="D19" i="1"/>
  <c r="E19" i="1"/>
  <c r="B19" i="1" a="1"/>
  <c r="B19" i="1" l="1"/>
  <c r="F20" i="1"/>
  <c r="G20" i="1"/>
  <c r="A21" i="1"/>
  <c r="C20" i="1"/>
  <c r="E20" i="1"/>
  <c r="D20" i="1"/>
  <c r="B20" i="1" a="1"/>
  <c r="B20" i="1" l="1"/>
  <c r="G21" i="1"/>
  <c r="A22" i="1"/>
  <c r="F21" i="1"/>
  <c r="D21" i="1"/>
  <c r="E21" i="1"/>
  <c r="C21" i="1"/>
  <c r="B21" i="1" a="1"/>
  <c r="B21" i="1" l="1"/>
  <c r="A23" i="1"/>
  <c r="F22" i="1"/>
  <c r="G22" i="1"/>
  <c r="E22" i="1"/>
  <c r="C22" i="1"/>
  <c r="D22" i="1"/>
  <c r="B22" i="1" a="1"/>
  <c r="B22" i="1" l="1"/>
  <c r="F23" i="1"/>
  <c r="G23" i="1"/>
  <c r="A24" i="1"/>
  <c r="E23" i="1"/>
  <c r="D23" i="1"/>
  <c r="C23" i="1"/>
  <c r="B23" i="1" a="1"/>
  <c r="B23" i="1" l="1"/>
  <c r="F24" i="1"/>
  <c r="G24" i="1"/>
  <c r="A25" i="1"/>
  <c r="D24" i="1"/>
  <c r="C24" i="1"/>
  <c r="E24" i="1"/>
  <c r="B24" i="1" a="1"/>
  <c r="B24" i="1" l="1"/>
  <c r="G25" i="1"/>
  <c r="A26" i="1"/>
  <c r="F25" i="1"/>
  <c r="E25" i="1"/>
  <c r="C25" i="1"/>
  <c r="D25" i="1"/>
  <c r="B25" i="1" a="1"/>
  <c r="B25" i="1" l="1"/>
  <c r="A27" i="1"/>
  <c r="F26" i="1"/>
  <c r="G26" i="1"/>
  <c r="C26" i="1"/>
  <c r="D26" i="1"/>
  <c r="E26" i="1"/>
  <c r="B26" i="1" a="1"/>
  <c r="B26" i="1" l="1"/>
  <c r="F27" i="1"/>
  <c r="G27" i="1"/>
  <c r="A28" i="1"/>
  <c r="D27" i="1"/>
  <c r="E27" i="1"/>
  <c r="C27" i="1"/>
  <c r="B27" i="1" a="1"/>
  <c r="B27" i="1" l="1"/>
  <c r="F28" i="1"/>
  <c r="G28" i="1"/>
  <c r="A29" i="1"/>
  <c r="C28" i="1"/>
  <c r="E28" i="1"/>
  <c r="D28" i="1"/>
  <c r="B28" i="1" a="1"/>
  <c r="B28" i="1" l="1"/>
  <c r="G29" i="1"/>
  <c r="A30" i="1"/>
  <c r="F29" i="1"/>
  <c r="D29" i="1"/>
  <c r="E29" i="1"/>
  <c r="C29" i="1"/>
  <c r="B29" i="1" a="1"/>
  <c r="B29" i="1" l="1"/>
  <c r="A31" i="1"/>
  <c r="F30" i="1"/>
  <c r="G30" i="1"/>
  <c r="E30" i="1"/>
  <c r="D30" i="1"/>
  <c r="C30" i="1"/>
  <c r="B30" i="1" a="1"/>
  <c r="B30" i="1" l="1"/>
  <c r="F31" i="1"/>
  <c r="G31" i="1"/>
  <c r="A32" i="1"/>
  <c r="E31" i="1"/>
  <c r="C31" i="1"/>
  <c r="D31" i="1"/>
  <c r="B31" i="1" a="1"/>
  <c r="B31" i="1" l="1"/>
  <c r="F32" i="1"/>
  <c r="G32" i="1"/>
  <c r="A33" i="1"/>
  <c r="C32" i="1"/>
  <c r="D32" i="1"/>
  <c r="E32" i="1"/>
  <c r="B32" i="1" a="1"/>
  <c r="B32" i="1" l="1"/>
  <c r="G33" i="1"/>
  <c r="A34" i="1"/>
  <c r="F33" i="1"/>
  <c r="C33" i="1"/>
  <c r="D33" i="1"/>
  <c r="E33" i="1"/>
  <c r="B33" i="1" a="1"/>
  <c r="B33" i="1" l="1"/>
  <c r="A35" i="1"/>
  <c r="F34" i="1"/>
  <c r="G34" i="1"/>
  <c r="E34" i="1"/>
  <c r="J130" i="2" s="1"/>
  <c r="D34" i="1"/>
  <c r="I130" i="2" s="1"/>
  <c r="C34" i="1"/>
  <c r="H130" i="2" s="1"/>
  <c r="B34" i="1" a="1"/>
  <c r="B34" i="1" l="1"/>
  <c r="F35" i="1"/>
  <c r="G35" i="1"/>
  <c r="A36" i="1"/>
  <c r="C35" i="1"/>
  <c r="E35" i="1"/>
  <c r="D35" i="1"/>
  <c r="B35" i="1" a="1"/>
  <c r="B35" i="1" l="1"/>
  <c r="F36" i="1"/>
  <c r="G36" i="1"/>
  <c r="A37" i="1"/>
  <c r="C36" i="1"/>
  <c r="E36" i="1"/>
  <c r="D36" i="1"/>
  <c r="B36" i="1" a="1"/>
  <c r="B36" i="1" l="1"/>
  <c r="I121" i="2"/>
  <c r="I174" i="2"/>
  <c r="J121" i="2"/>
  <c r="J174" i="2"/>
  <c r="H174" i="2"/>
  <c r="H121" i="2"/>
  <c r="G37" i="1"/>
  <c r="A38" i="1"/>
  <c r="F37" i="1"/>
  <c r="D37" i="1"/>
  <c r="E37" i="1"/>
  <c r="C37" i="1"/>
  <c r="B37" i="1" a="1"/>
  <c r="B37" i="1" l="1"/>
  <c r="H199" i="2"/>
  <c r="J199" i="2"/>
  <c r="I199" i="2"/>
  <c r="A39" i="1"/>
  <c r="F38" i="1"/>
  <c r="G38" i="1"/>
  <c r="E38" i="1"/>
  <c r="C38" i="1"/>
  <c r="D38" i="1"/>
  <c r="B38" i="1" a="1"/>
  <c r="B38" i="1" l="1"/>
  <c r="I190" i="2"/>
  <c r="I183" i="2"/>
  <c r="J183" i="2"/>
  <c r="J190" i="2"/>
  <c r="H190" i="2"/>
  <c r="H183" i="2"/>
  <c r="F39" i="1"/>
  <c r="G39" i="1"/>
  <c r="A40" i="1"/>
  <c r="E39" i="1"/>
  <c r="D39" i="1"/>
  <c r="C39" i="1"/>
  <c r="B39" i="1" a="1"/>
  <c r="B39" i="1" l="1"/>
  <c r="F40" i="1"/>
  <c r="G40" i="1"/>
  <c r="A41" i="1"/>
  <c r="C40" i="1"/>
  <c r="E40" i="1"/>
  <c r="D40" i="1"/>
  <c r="B40" i="1" a="1"/>
  <c r="B40" i="1" l="1"/>
  <c r="I79" i="2"/>
  <c r="I181" i="2"/>
  <c r="H79" i="2"/>
  <c r="H181" i="2"/>
  <c r="J79" i="2"/>
  <c r="J181" i="2"/>
  <c r="A42" i="1"/>
  <c r="F41" i="1"/>
  <c r="G41" i="1"/>
  <c r="E41" i="1"/>
  <c r="D41" i="1"/>
  <c r="C41" i="1"/>
  <c r="B41" i="1" a="1"/>
  <c r="B41" i="1" l="1"/>
  <c r="I210" i="2"/>
  <c r="I192" i="2"/>
  <c r="H210" i="2"/>
  <c r="H192" i="2"/>
  <c r="J192" i="2"/>
  <c r="J210" i="2"/>
  <c r="A43" i="1"/>
  <c r="F42" i="1"/>
  <c r="G42" i="1"/>
  <c r="C42" i="1"/>
  <c r="H160" i="2" s="1"/>
  <c r="D42" i="1"/>
  <c r="I160" i="2" s="1"/>
  <c r="E42" i="1"/>
  <c r="J160" i="2" s="1"/>
  <c r="B42" i="1" a="1"/>
  <c r="B42" i="1" l="1"/>
  <c r="F43" i="1"/>
  <c r="G43" i="1"/>
  <c r="A44" i="1"/>
  <c r="E43" i="1"/>
  <c r="D43" i="1"/>
  <c r="C43" i="1"/>
  <c r="B43" i="1" a="1"/>
  <c r="B43" i="1" l="1"/>
  <c r="I149" i="2"/>
  <c r="I129" i="2"/>
  <c r="H149" i="2"/>
  <c r="H129" i="2"/>
  <c r="J149" i="2"/>
  <c r="J129" i="2"/>
  <c r="A45" i="1"/>
  <c r="F44" i="1"/>
  <c r="G44" i="1"/>
  <c r="I9" i="1"/>
  <c r="E44" i="1"/>
  <c r="D44" i="1"/>
  <c r="C44" i="1"/>
  <c r="B44" i="1" a="1"/>
  <c r="B44" i="1" l="1"/>
  <c r="J9" i="1" s="1"/>
  <c r="I113" i="2"/>
  <c r="I125" i="2"/>
  <c r="I124" i="2"/>
  <c r="I132" i="2"/>
  <c r="H132" i="2"/>
  <c r="H125" i="2"/>
  <c r="H113" i="2"/>
  <c r="H124" i="2"/>
  <c r="J113" i="2"/>
  <c r="J125" i="2"/>
  <c r="J132" i="2"/>
  <c r="J124" i="2"/>
  <c r="N9" i="1"/>
  <c r="K9" i="1"/>
  <c r="L9" i="1"/>
  <c r="M9" i="1"/>
  <c r="O9" i="1"/>
  <c r="F45" i="1"/>
  <c r="D45" i="1"/>
  <c r="L10" i="1" s="1"/>
  <c r="G45" i="1"/>
  <c r="O10" i="1" s="1"/>
  <c r="E45" i="1"/>
  <c r="M10" i="1" s="1"/>
  <c r="A46" i="1"/>
  <c r="I10" i="1"/>
  <c r="C45" i="1"/>
  <c r="K10" i="1" s="1"/>
  <c r="B45" i="1" a="1"/>
  <c r="B45" i="1" l="1"/>
  <c r="J10" i="1" s="1"/>
  <c r="N10" i="1"/>
  <c r="D46" i="1"/>
  <c r="E46" i="1"/>
  <c r="C46" i="1"/>
  <c r="A47" i="1"/>
  <c r="F46" i="1"/>
  <c r="G46" i="1"/>
  <c r="O11" i="1" s="1"/>
  <c r="I11" i="1"/>
  <c r="B46" i="1" a="1"/>
  <c r="B46" i="1" l="1"/>
  <c r="J11" i="1" s="1"/>
  <c r="N11" i="1"/>
  <c r="K11" i="1"/>
  <c r="H117" i="2"/>
  <c r="H159" i="2"/>
  <c r="M11" i="1"/>
  <c r="J117" i="2"/>
  <c r="J159" i="2"/>
  <c r="L11" i="1"/>
  <c r="I117" i="2"/>
  <c r="I159" i="2"/>
  <c r="G47" i="1"/>
  <c r="O12" i="1" s="1"/>
  <c r="D47" i="1"/>
  <c r="A48" i="1"/>
  <c r="C47" i="1"/>
  <c r="I12" i="1"/>
  <c r="E47" i="1"/>
  <c r="F47" i="1"/>
  <c r="B47" i="1" a="1"/>
  <c r="B47" i="1" l="1"/>
  <c r="J12" i="1" s="1"/>
  <c r="N12" i="1"/>
  <c r="M12" i="1"/>
  <c r="J193" i="2"/>
  <c r="J140" i="2"/>
  <c r="J179" i="2"/>
  <c r="J43" i="2"/>
  <c r="K12" i="1"/>
  <c r="H179" i="2"/>
  <c r="H193" i="2"/>
  <c r="H140" i="2"/>
  <c r="H43" i="2"/>
  <c r="L12" i="1"/>
  <c r="I140" i="2"/>
  <c r="I193" i="2"/>
  <c r="I179" i="2"/>
  <c r="I43" i="2"/>
  <c r="F48" i="1"/>
  <c r="D48" i="1"/>
  <c r="G48" i="1"/>
  <c r="O13" i="1" s="1"/>
  <c r="I13" i="1"/>
  <c r="E48" i="1"/>
  <c r="A49" i="1"/>
  <c r="C48" i="1"/>
  <c r="B48" i="1" a="1"/>
  <c r="B48" i="1" l="1"/>
  <c r="J13" i="1" s="1"/>
  <c r="N13" i="1"/>
  <c r="M13" i="1"/>
  <c r="J98" i="2"/>
  <c r="J164" i="2"/>
  <c r="L13" i="1"/>
  <c r="I164" i="2"/>
  <c r="I98" i="2"/>
  <c r="K13" i="1"/>
  <c r="H98" i="2"/>
  <c r="H164" i="2"/>
  <c r="G49" i="1"/>
  <c r="O14" i="1" s="1"/>
  <c r="D49" i="1"/>
  <c r="E49" i="1"/>
  <c r="C49" i="1"/>
  <c r="A50" i="1"/>
  <c r="I14" i="1"/>
  <c r="F49" i="1"/>
  <c r="B49" i="1" a="1"/>
  <c r="B49" i="1" l="1"/>
  <c r="J14" i="1" s="1"/>
  <c r="N14" i="1"/>
  <c r="L14" i="1"/>
  <c r="I206" i="2"/>
  <c r="I123" i="2"/>
  <c r="K14" i="1"/>
  <c r="H206" i="2"/>
  <c r="H123" i="2"/>
  <c r="M14" i="1"/>
  <c r="J206" i="2"/>
  <c r="J123" i="2"/>
  <c r="F50" i="1"/>
  <c r="E50" i="1"/>
  <c r="G50" i="1"/>
  <c r="O15" i="1" s="1"/>
  <c r="I15" i="1"/>
  <c r="C50" i="1"/>
  <c r="A51" i="1"/>
  <c r="D50" i="1"/>
  <c r="B50" i="1" a="1"/>
  <c r="B50" i="1" l="1"/>
  <c r="J15" i="1" s="1"/>
  <c r="N15" i="1"/>
  <c r="L15" i="1"/>
  <c r="I191" i="2"/>
  <c r="I100" i="2"/>
  <c r="K15" i="1"/>
  <c r="H191" i="2"/>
  <c r="H100" i="2"/>
  <c r="M15" i="1"/>
  <c r="J191" i="2"/>
  <c r="J100" i="2"/>
  <c r="G51" i="1"/>
  <c r="O16" i="1" s="1"/>
  <c r="D51" i="1"/>
  <c r="A52" i="1"/>
  <c r="I16" i="1"/>
  <c r="C51" i="1"/>
  <c r="F51" i="1"/>
  <c r="E51" i="1"/>
  <c r="B51" i="1" a="1"/>
  <c r="B51" i="1" l="1"/>
  <c r="J16" i="1" s="1"/>
  <c r="N16" i="1"/>
  <c r="K16" i="1"/>
  <c r="H200" i="2"/>
  <c r="M16" i="1"/>
  <c r="J200" i="2"/>
  <c r="L16" i="1"/>
  <c r="I200" i="2"/>
  <c r="F52" i="1"/>
  <c r="C52" i="1"/>
  <c r="G52" i="1"/>
  <c r="O17" i="1" s="1"/>
  <c r="E52" i="1"/>
  <c r="I17" i="1"/>
  <c r="D52" i="1"/>
  <c r="A53" i="1"/>
  <c r="B52" i="1" a="1"/>
  <c r="B52" i="1" l="1"/>
  <c r="J17" i="1" s="1"/>
  <c r="N17" i="1"/>
  <c r="K17" i="1"/>
  <c r="H209" i="2"/>
  <c r="M17" i="1"/>
  <c r="J209" i="2"/>
  <c r="L17" i="1"/>
  <c r="I209" i="2"/>
  <c r="G53" i="1"/>
  <c r="O18" i="1" s="1"/>
  <c r="C53" i="1"/>
  <c r="I18" i="1"/>
  <c r="E53" i="1"/>
  <c r="A54" i="1"/>
  <c r="D53" i="1"/>
  <c r="F53" i="1"/>
  <c r="B53" i="1" a="1"/>
  <c r="B53" i="1" l="1"/>
  <c r="J18" i="1" s="1"/>
  <c r="N18" i="1"/>
  <c r="K18" i="1"/>
  <c r="H107" i="2"/>
  <c r="L18" i="1"/>
  <c r="I107" i="2"/>
  <c r="M18" i="1"/>
  <c r="J107" i="2"/>
  <c r="G54" i="1"/>
  <c r="C54" i="1"/>
  <c r="H147" i="2" s="1"/>
  <c r="F54" i="1"/>
  <c r="E54" i="1"/>
  <c r="J147" i="2" s="1"/>
  <c r="I19" i="1"/>
  <c r="A55" i="1"/>
  <c r="D54" i="1"/>
  <c r="I147" i="2" s="1"/>
  <c r="B54" i="1" a="1"/>
  <c r="B54" i="1" l="1"/>
  <c r="J19" i="1" s="1"/>
  <c r="N19" i="1"/>
  <c r="O19" i="1"/>
  <c r="M19" i="1"/>
  <c r="L19" i="1"/>
  <c r="K19" i="1"/>
  <c r="F55" i="1"/>
  <c r="D55" i="1"/>
  <c r="G55" i="1"/>
  <c r="O20" i="1" s="1"/>
  <c r="E55" i="1"/>
  <c r="A56" i="1"/>
  <c r="I20" i="1"/>
  <c r="C55" i="1"/>
  <c r="B55" i="1" a="1"/>
  <c r="B55" i="1" l="1"/>
  <c r="J20" i="1" s="1"/>
  <c r="N20" i="1"/>
  <c r="L20" i="1"/>
  <c r="I116" i="2"/>
  <c r="K20" i="1"/>
  <c r="H116" i="2"/>
  <c r="M20" i="1"/>
  <c r="J116" i="2"/>
  <c r="I21" i="1"/>
  <c r="D56" i="1"/>
  <c r="A57" i="1"/>
  <c r="E56" i="1"/>
  <c r="F56" i="1"/>
  <c r="C56" i="1"/>
  <c r="G56" i="1"/>
  <c r="O21" i="1" s="1"/>
  <c r="B56" i="1" a="1"/>
  <c r="B56" i="1" l="1"/>
  <c r="J21" i="1" s="1"/>
  <c r="N21" i="1"/>
  <c r="M21" i="1"/>
  <c r="J170" i="2"/>
  <c r="J196" i="2"/>
  <c r="L21" i="1"/>
  <c r="I170" i="2"/>
  <c r="I196" i="2"/>
  <c r="K21" i="1"/>
  <c r="H170" i="2"/>
  <c r="H196" i="2"/>
  <c r="I22" i="1"/>
  <c r="D57" i="1"/>
  <c r="G57" i="1"/>
  <c r="O22" i="1" s="1"/>
  <c r="A58" i="1"/>
  <c r="F57" i="1"/>
  <c r="C57" i="1"/>
  <c r="E57" i="1"/>
  <c r="B57" i="1" a="1"/>
  <c r="B57" i="1" l="1"/>
  <c r="J22" i="1" s="1"/>
  <c r="N22" i="1"/>
  <c r="J195" i="2"/>
  <c r="H195" i="2"/>
  <c r="I195" i="2"/>
  <c r="M22" i="1"/>
  <c r="K22" i="1"/>
  <c r="L22" i="1"/>
  <c r="F58" i="1"/>
  <c r="C58" i="1"/>
  <c r="E58" i="1"/>
  <c r="G58" i="1"/>
  <c r="O23" i="1" s="1"/>
  <c r="I23" i="1"/>
  <c r="A59" i="1"/>
  <c r="D58" i="1"/>
  <c r="B58" i="1" a="1"/>
  <c r="B58" i="1" l="1"/>
  <c r="J23" i="1" s="1"/>
  <c r="N23" i="1"/>
  <c r="K25" i="2"/>
  <c r="K36" i="2"/>
  <c r="L25" i="2"/>
  <c r="L90" i="2"/>
  <c r="K44" i="2"/>
  <c r="L63" i="2"/>
  <c r="K90" i="2"/>
  <c r="K52" i="2"/>
  <c r="L20" i="2"/>
  <c r="L82" i="2"/>
  <c r="L27" i="2"/>
  <c r="L29" i="2"/>
  <c r="K82" i="2"/>
  <c r="K87" i="2"/>
  <c r="L21" i="2"/>
  <c r="L44" i="2"/>
  <c r="K63" i="2"/>
  <c r="K74" i="2"/>
  <c r="K71" i="2"/>
  <c r="K50" i="2"/>
  <c r="K20" i="2"/>
  <c r="L74" i="2"/>
  <c r="K21" i="2"/>
  <c r="L52" i="2"/>
  <c r="L50" i="2"/>
  <c r="K27" i="2"/>
  <c r="L71" i="2"/>
  <c r="L87" i="2"/>
  <c r="K29" i="2"/>
  <c r="L36" i="2"/>
  <c r="K41" i="2"/>
  <c r="L57" i="2"/>
  <c r="L91" i="2"/>
  <c r="K91" i="2"/>
  <c r="K57" i="2"/>
  <c r="K75" i="2"/>
  <c r="L41" i="2"/>
  <c r="L75" i="2"/>
  <c r="H91" i="2"/>
  <c r="I91" i="2"/>
  <c r="J91" i="2"/>
  <c r="H82" i="2"/>
  <c r="I82" i="2"/>
  <c r="J82" i="2"/>
  <c r="J74" i="2"/>
  <c r="I75" i="2"/>
  <c r="H75" i="2"/>
  <c r="J75" i="2"/>
  <c r="I74" i="2"/>
  <c r="H74" i="2"/>
  <c r="I87" i="2"/>
  <c r="J87" i="2"/>
  <c r="H87" i="2"/>
  <c r="J90" i="2"/>
  <c r="I90" i="2"/>
  <c r="H90" i="2"/>
  <c r="M23" i="1"/>
  <c r="J186" i="2"/>
  <c r="J163" i="2"/>
  <c r="K23" i="1"/>
  <c r="H186" i="2"/>
  <c r="H163" i="2"/>
  <c r="L23" i="1"/>
  <c r="I186" i="2"/>
  <c r="I163" i="2"/>
  <c r="G59" i="1"/>
  <c r="O24" i="1" s="1"/>
  <c r="A60" i="1"/>
  <c r="E59" i="1"/>
  <c r="J171" i="2" s="1"/>
  <c r="C59" i="1"/>
  <c r="H171" i="2" s="1"/>
  <c r="I24" i="1"/>
  <c r="D59" i="1"/>
  <c r="I171" i="2" s="1"/>
  <c r="F59" i="1"/>
  <c r="F57" i="2"/>
  <c r="F74" i="2"/>
  <c r="F52" i="2"/>
  <c r="F25" i="2"/>
  <c r="F36" i="2"/>
  <c r="F90" i="2"/>
  <c r="F50" i="2"/>
  <c r="F91" i="2"/>
  <c r="F71" i="2"/>
  <c r="F27" i="2"/>
  <c r="B59" i="1" a="1"/>
  <c r="F44" i="2"/>
  <c r="F21" i="2"/>
  <c r="F82" i="2"/>
  <c r="F75" i="2"/>
  <c r="F20" i="2"/>
  <c r="F87" i="2"/>
  <c r="F41" i="2"/>
  <c r="F29" i="2"/>
  <c r="F63" i="2"/>
  <c r="B59" i="1" l="1"/>
  <c r="J24" i="1" s="1"/>
  <c r="N24" i="1"/>
  <c r="L24" i="1"/>
  <c r="K24" i="1"/>
  <c r="M24" i="1"/>
  <c r="I25" i="1"/>
  <c r="E60" i="1"/>
  <c r="D60" i="1"/>
  <c r="A61" i="1"/>
  <c r="F60" i="1"/>
  <c r="C60" i="1"/>
  <c r="G60" i="1"/>
  <c r="O25" i="1" s="1"/>
  <c r="B60" i="1" a="1"/>
  <c r="B60" i="1" l="1"/>
  <c r="J25" i="1" s="1"/>
  <c r="N25" i="1"/>
  <c r="M25" i="1"/>
  <c r="J197" i="2"/>
  <c r="J215" i="2"/>
  <c r="J118" i="2"/>
  <c r="L25" i="1"/>
  <c r="I118" i="2"/>
  <c r="I197" i="2"/>
  <c r="I215" i="2"/>
  <c r="K25" i="1"/>
  <c r="H118" i="2"/>
  <c r="H215" i="2"/>
  <c r="H197" i="2"/>
  <c r="G61" i="1"/>
  <c r="O26" i="1" s="1"/>
  <c r="D61" i="1"/>
  <c r="A62" i="1"/>
  <c r="I26" i="1"/>
  <c r="E61" i="1"/>
  <c r="F61" i="1"/>
  <c r="C61" i="1"/>
  <c r="B61" i="1" a="1"/>
  <c r="B61" i="1" l="1"/>
  <c r="J26" i="1" s="1"/>
  <c r="N26" i="1"/>
  <c r="M26" i="1"/>
  <c r="J153" i="2"/>
  <c r="J133" i="2"/>
  <c r="J185" i="2"/>
  <c r="J175" i="2"/>
  <c r="L26" i="1"/>
  <c r="I185" i="2"/>
  <c r="I153" i="2"/>
  <c r="I133" i="2"/>
  <c r="I175" i="2"/>
  <c r="K26" i="1"/>
  <c r="H175" i="2"/>
  <c r="H133" i="2"/>
  <c r="H153" i="2"/>
  <c r="H185" i="2"/>
  <c r="F62" i="1"/>
  <c r="E62" i="1"/>
  <c r="G62" i="1"/>
  <c r="O27" i="1" s="1"/>
  <c r="I27" i="1"/>
  <c r="C62" i="1"/>
  <c r="A63" i="1"/>
  <c r="D62" i="1"/>
  <c r="B62" i="1" a="1"/>
  <c r="B62" i="1" l="1"/>
  <c r="J27" i="1" s="1"/>
  <c r="N27" i="1"/>
  <c r="H109" i="2"/>
  <c r="H115" i="2"/>
  <c r="I109" i="2"/>
  <c r="I115" i="2"/>
  <c r="J109" i="2"/>
  <c r="J115" i="2"/>
  <c r="L27" i="1"/>
  <c r="M27" i="1"/>
  <c r="K27" i="1"/>
  <c r="D63" i="1"/>
  <c r="A64" i="1"/>
  <c r="I28" i="1"/>
  <c r="E63" i="1"/>
  <c r="F63" i="1"/>
  <c r="C63" i="1"/>
  <c r="G63" i="1"/>
  <c r="O28" i="1" s="1"/>
  <c r="B63" i="1" a="1"/>
  <c r="B63" i="1" l="1"/>
  <c r="J28" i="1" s="1"/>
  <c r="N28" i="1"/>
  <c r="K28" i="1"/>
  <c r="H203" i="2"/>
  <c r="M28" i="1"/>
  <c r="J203" i="2"/>
  <c r="L28" i="1"/>
  <c r="I203" i="2"/>
  <c r="F64" i="1"/>
  <c r="D64" i="1"/>
  <c r="G64" i="1"/>
  <c r="I29" i="1"/>
  <c r="E64" i="1"/>
  <c r="A65" i="1"/>
  <c r="C64" i="1"/>
  <c r="B64" i="1" a="1"/>
  <c r="B64" i="1" l="1"/>
  <c r="J29" i="1" s="1"/>
  <c r="N29" i="1"/>
  <c r="I108" i="2"/>
  <c r="J108" i="2"/>
  <c r="H108" i="2"/>
  <c r="K29" i="1"/>
  <c r="M29" i="1"/>
  <c r="L29" i="1"/>
  <c r="O29" i="1"/>
  <c r="I30" i="1"/>
  <c r="C65" i="1"/>
  <c r="G65" i="1"/>
  <c r="O30" i="1" s="1"/>
  <c r="D65" i="1"/>
  <c r="F65" i="1"/>
  <c r="E65" i="1"/>
  <c r="A66" i="1"/>
  <c r="B65" i="1" a="1"/>
  <c r="B65" i="1" l="1"/>
  <c r="J30" i="1" s="1"/>
  <c r="N30" i="1"/>
  <c r="L30" i="1"/>
  <c r="K30" i="1"/>
  <c r="M30" i="1"/>
  <c r="F66" i="1"/>
  <c r="E66" i="1"/>
  <c r="G66" i="1"/>
  <c r="D66" i="1"/>
  <c r="I31" i="1"/>
  <c r="C66" i="1"/>
  <c r="A67" i="1"/>
  <c r="B66" i="1" a="1"/>
  <c r="B66" i="1" l="1"/>
  <c r="J31" i="1" s="1"/>
  <c r="J202" i="2"/>
  <c r="J110" i="2"/>
  <c r="J106" i="2"/>
  <c r="J138" i="2"/>
  <c r="H202" i="2"/>
  <c r="H138" i="2"/>
  <c r="H110" i="2"/>
  <c r="H106" i="2"/>
  <c r="I202" i="2"/>
  <c r="I138" i="2"/>
  <c r="I110" i="2"/>
  <c r="I106" i="2"/>
  <c r="O31" i="1"/>
  <c r="N31" i="1"/>
  <c r="L31" i="1"/>
  <c r="K31" i="1"/>
  <c r="M31" i="1"/>
  <c r="G67" i="1"/>
  <c r="D67" i="1"/>
  <c r="A68" i="1"/>
  <c r="I32" i="1"/>
  <c r="E67" i="1"/>
  <c r="F67" i="1"/>
  <c r="C67" i="1"/>
  <c r="B67" i="1" a="1"/>
  <c r="B67" i="1" l="1"/>
  <c r="J32" i="1" s="1"/>
  <c r="N32" i="1"/>
  <c r="O32" i="1"/>
  <c r="K32" i="1"/>
  <c r="M32" i="1"/>
  <c r="L32" i="1"/>
  <c r="C68" i="1"/>
  <c r="H204" i="2" s="1"/>
  <c r="G68" i="1"/>
  <c r="I33" i="1"/>
  <c r="E68" i="1"/>
  <c r="J204" i="2" s="1"/>
  <c r="A69" i="1"/>
  <c r="F68" i="1"/>
  <c r="D68" i="1"/>
  <c r="I204" i="2" s="1"/>
  <c r="B68" i="1" a="1"/>
  <c r="B68" i="1" l="1"/>
  <c r="J33" i="1" s="1"/>
  <c r="N33" i="1"/>
  <c r="O33" i="1"/>
  <c r="M33" i="1"/>
  <c r="K33" i="1"/>
  <c r="L33" i="1"/>
  <c r="G69" i="1"/>
  <c r="E69" i="1"/>
  <c r="A70" i="1"/>
  <c r="I34" i="1"/>
  <c r="C69" i="1"/>
  <c r="D69" i="1"/>
  <c r="F69" i="1"/>
  <c r="B69" i="1" a="1"/>
  <c r="B69" i="1" l="1"/>
  <c r="J34" i="1" s="1"/>
  <c r="J176" i="2"/>
  <c r="J177" i="2"/>
  <c r="J139" i="2"/>
  <c r="I177" i="2"/>
  <c r="I139" i="2"/>
  <c r="I176" i="2"/>
  <c r="H139" i="2"/>
  <c r="H176" i="2"/>
  <c r="H177" i="2"/>
  <c r="N34" i="1"/>
  <c r="O34" i="1"/>
  <c r="K34" i="1"/>
  <c r="L34" i="1"/>
  <c r="M34" i="1"/>
  <c r="I35" i="1"/>
  <c r="D70" i="1"/>
  <c r="E70" i="1"/>
  <c r="C70" i="1"/>
  <c r="F70" i="1"/>
  <c r="A71" i="1"/>
  <c r="G70" i="1"/>
  <c r="B70" i="1" a="1"/>
  <c r="B70" i="1" l="1"/>
  <c r="J35" i="1" s="1"/>
  <c r="J205" i="2"/>
  <c r="J119" i="2"/>
  <c r="J198" i="2"/>
  <c r="H198" i="2"/>
  <c r="H119" i="2"/>
  <c r="H205" i="2"/>
  <c r="I198" i="2"/>
  <c r="I119" i="2"/>
  <c r="I205" i="2"/>
  <c r="O35" i="1"/>
  <c r="N35" i="1"/>
  <c r="K35" i="1"/>
  <c r="L35" i="1"/>
  <c r="M35" i="1"/>
  <c r="I36" i="1"/>
  <c r="F71" i="1"/>
  <c r="D71" i="1"/>
  <c r="G71" i="1"/>
  <c r="O36" i="1" s="1"/>
  <c r="E71" i="1"/>
  <c r="A72" i="1"/>
  <c r="C71" i="1"/>
  <c r="B71" i="1" a="1"/>
  <c r="B71" i="1" l="1"/>
  <c r="J36" i="1" s="1"/>
  <c r="N36" i="1"/>
  <c r="M36" i="1"/>
  <c r="K36" i="1"/>
  <c r="L36" i="1"/>
  <c r="F72" i="1"/>
  <c r="C72" i="1"/>
  <c r="I37" i="1"/>
  <c r="E72" i="1"/>
  <c r="A73" i="1"/>
  <c r="D72" i="1"/>
  <c r="G72" i="1"/>
  <c r="O37" i="1" s="1"/>
  <c r="B72" i="1" a="1"/>
  <c r="B72" i="1" l="1"/>
  <c r="J37" i="1" s="1"/>
  <c r="N37" i="1"/>
  <c r="L37" i="1"/>
  <c r="I162" i="2"/>
  <c r="I161" i="2"/>
  <c r="I145" i="2"/>
  <c r="I151" i="2"/>
  <c r="I173" i="2"/>
  <c r="I187" i="2"/>
  <c r="M37" i="1"/>
  <c r="J145" i="2"/>
  <c r="J161" i="2"/>
  <c r="J173" i="2"/>
  <c r="J162" i="2"/>
  <c r="J151" i="2"/>
  <c r="J187" i="2"/>
  <c r="K37" i="1"/>
  <c r="H162" i="2"/>
  <c r="H173" i="2"/>
  <c r="H151" i="2"/>
  <c r="H145" i="2"/>
  <c r="H161" i="2"/>
  <c r="H187" i="2"/>
  <c r="G73" i="1"/>
  <c r="O38" i="1" s="1"/>
  <c r="E73" i="1"/>
  <c r="J134" i="2" s="1"/>
  <c r="A74" i="1"/>
  <c r="C73" i="1"/>
  <c r="H134" i="2" s="1"/>
  <c r="F73" i="1"/>
  <c r="D73" i="1"/>
  <c r="I134" i="2" s="1"/>
  <c r="I38" i="1"/>
  <c r="B73" i="1" a="1"/>
  <c r="B73" i="1" l="1"/>
  <c r="J38" i="1" s="1"/>
  <c r="N38" i="1"/>
  <c r="L38" i="1"/>
  <c r="K38" i="1"/>
  <c r="M38" i="1"/>
  <c r="F74" i="1"/>
  <c r="D74" i="1"/>
  <c r="I39" i="1"/>
  <c r="G74" i="1"/>
  <c r="C74" i="1"/>
  <c r="A75" i="1"/>
  <c r="E74" i="1"/>
  <c r="B74" i="1" a="1"/>
  <c r="B74" i="1" l="1"/>
  <c r="J39" i="1" s="1"/>
  <c r="H188" i="2"/>
  <c r="H156" i="2"/>
  <c r="J156" i="2"/>
  <c r="J188" i="2"/>
  <c r="I188" i="2"/>
  <c r="I156" i="2"/>
  <c r="O39" i="1"/>
  <c r="N39" i="1"/>
  <c r="M39" i="1"/>
  <c r="L39" i="1"/>
  <c r="K39" i="1"/>
  <c r="G75" i="1"/>
  <c r="I40" i="1"/>
  <c r="D75" i="1"/>
  <c r="F75" i="1"/>
  <c r="C75" i="1"/>
  <c r="E75" i="1"/>
  <c r="A76" i="1"/>
  <c r="B75" i="1" a="1"/>
  <c r="B75" i="1" l="1"/>
  <c r="J40" i="1" s="1"/>
  <c r="N40" i="1"/>
  <c r="O40" i="1"/>
  <c r="L40" i="1"/>
  <c r="M40" i="1"/>
  <c r="K40" i="1"/>
  <c r="F76" i="1"/>
  <c r="G76" i="1"/>
  <c r="O41" i="1" s="1"/>
  <c r="D76" i="1"/>
  <c r="I41" i="1"/>
  <c r="A77" i="1"/>
  <c r="E76" i="1"/>
  <c r="C76" i="1"/>
  <c r="B76" i="1" a="1"/>
  <c r="B76" i="1" l="1"/>
  <c r="J41" i="1" s="1"/>
  <c r="N41" i="1"/>
  <c r="I166" i="2"/>
  <c r="I146" i="2"/>
  <c r="I178" i="2"/>
  <c r="J146" i="2"/>
  <c r="J166" i="2"/>
  <c r="J178" i="2"/>
  <c r="H178" i="2"/>
  <c r="H166" i="2"/>
  <c r="H146" i="2"/>
  <c r="K41" i="1"/>
  <c r="L41" i="1"/>
  <c r="M41" i="1"/>
  <c r="G77" i="1"/>
  <c r="E77" i="1"/>
  <c r="J128" i="2" s="1"/>
  <c r="I42" i="1"/>
  <c r="D77" i="1"/>
  <c r="I128" i="2" s="1"/>
  <c r="A78" i="1"/>
  <c r="F77" i="1"/>
  <c r="C77" i="1"/>
  <c r="H128" i="2" s="1"/>
  <c r="B77" i="1" a="1"/>
  <c r="B77" i="1" l="1"/>
  <c r="J42" i="1" s="1"/>
  <c r="N42" i="1"/>
  <c r="O42" i="1"/>
  <c r="L42" i="1"/>
  <c r="K42" i="1"/>
  <c r="M42" i="1"/>
  <c r="A79" i="1"/>
  <c r="C78" i="1"/>
  <c r="I43" i="1"/>
  <c r="D78" i="1"/>
  <c r="F78" i="1"/>
  <c r="E78" i="1"/>
  <c r="G78" i="1"/>
  <c r="O43" i="1" s="1"/>
  <c r="B78" i="1" a="1"/>
  <c r="B78" i="1" l="1"/>
  <c r="J43" i="1" s="1"/>
  <c r="N43" i="1"/>
  <c r="H142" i="2"/>
  <c r="H211" i="2"/>
  <c r="I142" i="2"/>
  <c r="I211" i="2"/>
  <c r="J142" i="2"/>
  <c r="J211" i="2"/>
  <c r="M43" i="1"/>
  <c r="K43" i="1"/>
  <c r="L43" i="1"/>
  <c r="Q9" i="1"/>
  <c r="C79" i="1"/>
  <c r="D79" i="1"/>
  <c r="F79" i="1"/>
  <c r="G79" i="1"/>
  <c r="A80" i="1"/>
  <c r="E79" i="1"/>
  <c r="B79" i="1" a="1"/>
  <c r="B79" i="1" l="1"/>
  <c r="R9" i="1" s="1"/>
  <c r="J189" i="2"/>
  <c r="J94" i="2"/>
  <c r="I94" i="2"/>
  <c r="I189" i="2"/>
  <c r="H189" i="2"/>
  <c r="H94" i="2"/>
  <c r="W9" i="1"/>
  <c r="V9" i="1"/>
  <c r="S9" i="1"/>
  <c r="U9" i="1"/>
  <c r="T9" i="1"/>
  <c r="Q10" i="1"/>
  <c r="G80" i="1"/>
  <c r="W10" i="1" s="1"/>
  <c r="F80" i="1"/>
  <c r="C80" i="1"/>
  <c r="A81" i="1"/>
  <c r="E80" i="1"/>
  <c r="D80" i="1"/>
  <c r="B80" i="1" a="1"/>
  <c r="B80" i="1" l="1"/>
  <c r="R10" i="1" s="1"/>
  <c r="V10" i="1"/>
  <c r="I104" i="2"/>
  <c r="J104" i="2"/>
  <c r="H104" i="2"/>
  <c r="S10" i="1"/>
  <c r="T10" i="1"/>
  <c r="U10" i="1"/>
  <c r="Q11" i="1"/>
  <c r="D81" i="1"/>
  <c r="C81" i="1"/>
  <c r="A82" i="1"/>
  <c r="E81" i="1"/>
  <c r="G81" i="1"/>
  <c r="F81" i="1"/>
  <c r="B81" i="1" a="1"/>
  <c r="B81" i="1" l="1"/>
  <c r="R11" i="1" s="1"/>
  <c r="J103" i="2"/>
  <c r="J144" i="2"/>
  <c r="I103" i="2"/>
  <c r="I144" i="2"/>
  <c r="H144" i="2"/>
  <c r="H103" i="2"/>
  <c r="S11" i="1"/>
  <c r="T11" i="1"/>
  <c r="U11" i="1"/>
  <c r="V11" i="1"/>
  <c r="W11" i="1"/>
  <c r="Q12" i="1"/>
  <c r="C82" i="1"/>
  <c r="H172" i="2" s="1"/>
  <c r="F82" i="1"/>
  <c r="A83" i="1"/>
  <c r="D82" i="1"/>
  <c r="I172" i="2" s="1"/>
  <c r="E82" i="1"/>
  <c r="J172" i="2" s="1"/>
  <c r="G82" i="1"/>
  <c r="B82" i="1" a="1"/>
  <c r="B82" i="1" l="1"/>
  <c r="R12" i="1" s="1"/>
  <c r="V12" i="1"/>
  <c r="W12" i="1"/>
  <c r="S12" i="1"/>
  <c r="U12" i="1"/>
  <c r="T12" i="1"/>
  <c r="F83" i="1"/>
  <c r="D83" i="1"/>
  <c r="I105" i="2" s="1"/>
  <c r="Q13" i="1"/>
  <c r="E83" i="1"/>
  <c r="J105" i="2" s="1"/>
  <c r="G83" i="1"/>
  <c r="C83" i="1"/>
  <c r="H105" i="2" s="1"/>
  <c r="A84" i="1"/>
  <c r="B83" i="1" a="1"/>
  <c r="B83" i="1" l="1"/>
  <c r="R13" i="1" s="1"/>
  <c r="L96" i="2"/>
  <c r="L53" i="2"/>
  <c r="K59" i="2"/>
  <c r="K58" i="2"/>
  <c r="K95" i="2"/>
  <c r="L22" i="2"/>
  <c r="K64" i="2"/>
  <c r="L64" i="2"/>
  <c r="K92" i="2"/>
  <c r="L30" i="2"/>
  <c r="K56" i="2"/>
  <c r="L95" i="2"/>
  <c r="L55" i="2"/>
  <c r="L19" i="2"/>
  <c r="K66" i="2"/>
  <c r="L61" i="2"/>
  <c r="K19" i="2"/>
  <c r="K47" i="2"/>
  <c r="K83" i="2"/>
  <c r="K22" i="2"/>
  <c r="L32" i="2"/>
  <c r="K53" i="2"/>
  <c r="L89" i="2"/>
  <c r="K35" i="2"/>
  <c r="L35" i="2"/>
  <c r="L66" i="2"/>
  <c r="K38" i="2"/>
  <c r="L49" i="2"/>
  <c r="K55" i="2"/>
  <c r="L86" i="2"/>
  <c r="K30" i="2"/>
  <c r="K60" i="2"/>
  <c r="L59" i="2"/>
  <c r="K89" i="2"/>
  <c r="K96" i="2"/>
  <c r="K81" i="2"/>
  <c r="L47" i="2"/>
  <c r="L60" i="2"/>
  <c r="K61" i="2"/>
  <c r="K32" i="2"/>
  <c r="L83" i="2"/>
  <c r="K88" i="2"/>
  <c r="L88" i="2"/>
  <c r="L58" i="2"/>
  <c r="L81" i="2"/>
  <c r="L56" i="2"/>
  <c r="L38" i="2"/>
  <c r="L92" i="2"/>
  <c r="K49" i="2"/>
  <c r="K86" i="2"/>
  <c r="I60" i="2"/>
  <c r="H60" i="2"/>
  <c r="J60" i="2"/>
  <c r="I81" i="2"/>
  <c r="H81" i="2"/>
  <c r="J81" i="2"/>
  <c r="I96" i="2"/>
  <c r="J96" i="2"/>
  <c r="H96" i="2"/>
  <c r="J86" i="2"/>
  <c r="I86" i="2"/>
  <c r="H86" i="2"/>
  <c r="I58" i="2"/>
  <c r="H58" i="2"/>
  <c r="J88" i="2"/>
  <c r="J58" i="2"/>
  <c r="I88" i="2"/>
  <c r="H88" i="2"/>
  <c r="H55" i="2"/>
  <c r="J55" i="2"/>
  <c r="I55" i="2"/>
  <c r="H89" i="2"/>
  <c r="J89" i="2"/>
  <c r="I89" i="2"/>
  <c r="H92" i="2"/>
  <c r="J92" i="2"/>
  <c r="I92" i="2"/>
  <c r="J95" i="2"/>
  <c r="I83" i="2"/>
  <c r="H95" i="2"/>
  <c r="H83" i="2"/>
  <c r="J83" i="2"/>
  <c r="I95" i="2"/>
  <c r="W13" i="1"/>
  <c r="V13" i="1"/>
  <c r="U13" i="1"/>
  <c r="S13" i="1"/>
  <c r="T13" i="1"/>
  <c r="Q14" i="1"/>
  <c r="E84" i="1"/>
  <c r="F84" i="1"/>
  <c r="C84" i="1"/>
  <c r="G84" i="1"/>
  <c r="A85" i="1"/>
  <c r="D84" i="1"/>
  <c r="B84" i="1" a="1"/>
  <c r="F32" i="2"/>
  <c r="F88" i="2"/>
  <c r="F47" i="2"/>
  <c r="F30" i="2"/>
  <c r="F83" i="2"/>
  <c r="F56" i="2"/>
  <c r="F58" i="2"/>
  <c r="F89" i="2"/>
  <c r="F53" i="2"/>
  <c r="F95" i="2"/>
  <c r="F92" i="2"/>
  <c r="F55" i="2"/>
  <c r="F38" i="2"/>
  <c r="F19" i="2"/>
  <c r="F64" i="2"/>
  <c r="F22" i="2"/>
  <c r="F81" i="2"/>
  <c r="F61" i="2"/>
  <c r="F59" i="2"/>
  <c r="F86" i="2"/>
  <c r="F60" i="2"/>
  <c r="F35" i="2"/>
  <c r="F49" i="2"/>
  <c r="F66" i="2"/>
  <c r="F96" i="2"/>
  <c r="B84" i="1" l="1"/>
  <c r="R14" i="1" s="1"/>
  <c r="J169" i="2"/>
  <c r="J152" i="2"/>
  <c r="J184" i="2"/>
  <c r="I184" i="2"/>
  <c r="I169" i="2"/>
  <c r="I152" i="2"/>
  <c r="H152" i="2"/>
  <c r="H184" i="2"/>
  <c r="H169" i="2"/>
  <c r="V14" i="1"/>
  <c r="W14" i="1"/>
  <c r="S14" i="1"/>
  <c r="T14" i="1"/>
  <c r="U14" i="1"/>
  <c r="A86" i="1"/>
  <c r="D85" i="1"/>
  <c r="F85" i="1"/>
  <c r="Q15" i="1"/>
  <c r="G85" i="1"/>
  <c r="E85" i="1"/>
  <c r="C85" i="1"/>
  <c r="B85" i="1" a="1"/>
  <c r="B85" i="1" l="1"/>
  <c r="R15" i="1" s="1"/>
  <c r="I137" i="2"/>
  <c r="I111" i="2"/>
  <c r="J137" i="2"/>
  <c r="J111" i="2"/>
  <c r="H137" i="2"/>
  <c r="H111" i="2"/>
  <c r="V15" i="1"/>
  <c r="W15" i="1"/>
  <c r="T15" i="1"/>
  <c r="U15" i="1"/>
  <c r="S15" i="1"/>
  <c r="Q16" i="1"/>
  <c r="C86" i="1"/>
  <c r="F86" i="1"/>
  <c r="G86" i="1"/>
  <c r="A87" i="1"/>
  <c r="D86" i="1"/>
  <c r="E86" i="1"/>
  <c r="B86" i="1" a="1"/>
  <c r="B86" i="1" l="1"/>
  <c r="R16" i="1" s="1"/>
  <c r="H212" i="2"/>
  <c r="J212" i="2"/>
  <c r="I212" i="2"/>
  <c r="V16" i="1"/>
  <c r="U16" i="1"/>
  <c r="S16" i="1"/>
  <c r="T16" i="1"/>
  <c r="W16" i="1"/>
  <c r="A88" i="1"/>
  <c r="C87" i="1"/>
  <c r="F87" i="1"/>
  <c r="Q17" i="1"/>
  <c r="D87" i="1"/>
  <c r="G87" i="1"/>
  <c r="E87" i="1"/>
  <c r="B87" i="1" a="1"/>
  <c r="B87" i="1" l="1"/>
  <c r="R17" i="1" s="1"/>
  <c r="U17" i="1"/>
  <c r="T17" i="1"/>
  <c r="S17" i="1"/>
  <c r="V17" i="1"/>
  <c r="W17" i="1"/>
  <c r="Q18" i="1"/>
  <c r="C88" i="1"/>
  <c r="F88" i="1"/>
  <c r="G88" i="1"/>
  <c r="A89" i="1"/>
  <c r="E88" i="1"/>
  <c r="D88" i="1"/>
  <c r="B88" i="1" a="1"/>
  <c r="B88" i="1" l="1"/>
  <c r="R18" i="1" s="1"/>
  <c r="I126" i="2"/>
  <c r="H126" i="2"/>
  <c r="J126" i="2"/>
  <c r="I56" i="2"/>
  <c r="I32" i="2"/>
  <c r="I50" i="2"/>
  <c r="H56" i="2"/>
  <c r="H32" i="2"/>
  <c r="H50" i="2"/>
  <c r="J32" i="2"/>
  <c r="J50" i="2"/>
  <c r="J56" i="2"/>
  <c r="W18" i="1"/>
  <c r="V18" i="1"/>
  <c r="T18" i="1"/>
  <c r="U18" i="1"/>
  <c r="S18" i="1"/>
  <c r="C89" i="1"/>
  <c r="H114" i="2" s="1"/>
  <c r="G89" i="1"/>
  <c r="E89" i="1"/>
  <c r="J114" i="2" s="1"/>
  <c r="A90" i="1"/>
  <c r="F89" i="1"/>
  <c r="D89" i="1"/>
  <c r="I114" i="2" s="1"/>
  <c r="Q19" i="1"/>
  <c r="B89" i="1" a="1"/>
  <c r="B89" i="1" l="1"/>
  <c r="R19" i="1" s="1"/>
  <c r="I28" i="2"/>
  <c r="H28" i="2"/>
  <c r="J28" i="2"/>
  <c r="V19" i="1"/>
  <c r="W19" i="1"/>
  <c r="U19" i="1"/>
  <c r="S19" i="1"/>
  <c r="T19" i="1"/>
  <c r="Q20" i="1"/>
  <c r="E90" i="1"/>
  <c r="F90" i="1"/>
  <c r="G90" i="1"/>
  <c r="W20" i="1" s="1"/>
  <c r="C90" i="1"/>
  <c r="D90" i="1"/>
  <c r="A91" i="1"/>
  <c r="B90" i="1" a="1"/>
  <c r="B90" i="1" l="1"/>
  <c r="R20" i="1" s="1"/>
  <c r="V20" i="1"/>
  <c r="T20" i="1"/>
  <c r="U20" i="1"/>
  <c r="S20" i="1"/>
  <c r="F91" i="1"/>
  <c r="C91" i="1"/>
  <c r="Q21" i="1"/>
  <c r="E91" i="1"/>
  <c r="G91" i="1"/>
  <c r="A92" i="1"/>
  <c r="D91" i="1"/>
  <c r="B91" i="1" a="1"/>
  <c r="B91" i="1" l="1"/>
  <c r="R21" i="1" s="1"/>
  <c r="W21" i="1"/>
  <c r="V21" i="1"/>
  <c r="U21" i="1"/>
  <c r="T21" i="1"/>
  <c r="S21" i="1"/>
  <c r="G92" i="1"/>
  <c r="E92" i="1"/>
  <c r="Q22" i="1"/>
  <c r="C92" i="1"/>
  <c r="F92" i="1"/>
  <c r="A93" i="1"/>
  <c r="D92" i="1"/>
  <c r="B92" i="1" a="1"/>
  <c r="B92" i="1" l="1"/>
  <c r="R22" i="1" s="1"/>
  <c r="H208" i="2"/>
  <c r="H143" i="2"/>
  <c r="H102" i="2"/>
  <c r="I208" i="2"/>
  <c r="I102" i="2"/>
  <c r="I143" i="2"/>
  <c r="J208" i="2"/>
  <c r="J102" i="2"/>
  <c r="J143" i="2"/>
  <c r="V22" i="1"/>
  <c r="W22" i="1"/>
  <c r="S22" i="1"/>
  <c r="U22" i="1"/>
  <c r="T22" i="1"/>
  <c r="F93" i="1"/>
  <c r="E93" i="1"/>
  <c r="Q23" i="1"/>
  <c r="C93" i="1"/>
  <c r="G93" i="1"/>
  <c r="D93" i="1"/>
  <c r="A94" i="1"/>
  <c r="B93" i="1" a="1"/>
  <c r="B93" i="1" l="1"/>
  <c r="R23" i="1" s="1"/>
  <c r="H101" i="2"/>
  <c r="J101" i="2"/>
  <c r="I101" i="2"/>
  <c r="W23" i="1"/>
  <c r="V23" i="1"/>
  <c r="S23" i="1"/>
  <c r="T23" i="1"/>
  <c r="U23" i="1"/>
  <c r="Q24" i="1"/>
  <c r="E94" i="1"/>
  <c r="D94" i="1"/>
  <c r="G94" i="1"/>
  <c r="F94" i="1"/>
  <c r="A95" i="1"/>
  <c r="C94" i="1"/>
  <c r="B94" i="1" a="1"/>
  <c r="B94" i="1" l="1"/>
  <c r="R24" i="1" s="1"/>
  <c r="J41" i="2"/>
  <c r="J99" i="2"/>
  <c r="J155" i="2"/>
  <c r="I41" i="2"/>
  <c r="I155" i="2"/>
  <c r="I99" i="2"/>
  <c r="H41" i="2"/>
  <c r="H155" i="2"/>
  <c r="H99" i="2"/>
  <c r="V24" i="1"/>
  <c r="W24" i="1"/>
  <c r="S24" i="1"/>
  <c r="U24" i="1"/>
  <c r="T24" i="1"/>
  <c r="F95" i="1"/>
  <c r="C95" i="1"/>
  <c r="G95" i="1"/>
  <c r="Q25" i="1"/>
  <c r="E95" i="1"/>
  <c r="A96" i="1"/>
  <c r="D95" i="1"/>
  <c r="B95" i="1" a="1"/>
  <c r="B95" i="1" l="1"/>
  <c r="R25" i="1" s="1"/>
  <c r="I136" i="2"/>
  <c r="I84" i="2"/>
  <c r="H136" i="2"/>
  <c r="J136" i="2"/>
  <c r="S25" i="1"/>
  <c r="U25" i="1"/>
  <c r="T25" i="1"/>
  <c r="W25" i="1"/>
  <c r="V25" i="1"/>
  <c r="Q26" i="1"/>
  <c r="F96" i="1"/>
  <c r="A97" i="1"/>
  <c r="C96" i="1"/>
  <c r="D96" i="1"/>
  <c r="E96" i="1"/>
  <c r="G96" i="1"/>
  <c r="B96" i="1" a="1"/>
  <c r="B96" i="1" l="1"/>
  <c r="R26" i="1" s="1"/>
  <c r="K80" i="2"/>
  <c r="L33" i="2"/>
  <c r="K54" i="2"/>
  <c r="K84" i="2"/>
  <c r="L72" i="2"/>
  <c r="L31" i="2"/>
  <c r="K40" i="2"/>
  <c r="L26" i="2"/>
  <c r="K26" i="2"/>
  <c r="K48" i="2"/>
  <c r="L42" i="2"/>
  <c r="L40" i="2"/>
  <c r="K93" i="2"/>
  <c r="K34" i="2"/>
  <c r="L54" i="2"/>
  <c r="L65" i="2"/>
  <c r="K72" i="2"/>
  <c r="K31" i="2"/>
  <c r="L78" i="2"/>
  <c r="L34" i="2"/>
  <c r="K42" i="2"/>
  <c r="L84" i="2"/>
  <c r="L48" i="2"/>
  <c r="K78" i="2"/>
  <c r="L93" i="2"/>
  <c r="L80" i="2"/>
  <c r="K33" i="2"/>
  <c r="K65" i="2"/>
  <c r="H72" i="2"/>
  <c r="I72" i="2"/>
  <c r="J72" i="2"/>
  <c r="H40" i="2"/>
  <c r="J40" i="2"/>
  <c r="I40" i="2"/>
  <c r="H78" i="2"/>
  <c r="H42" i="2"/>
  <c r="I78" i="2"/>
  <c r="I42" i="2"/>
  <c r="J78" i="2"/>
  <c r="J42" i="2"/>
  <c r="I80" i="2"/>
  <c r="H80" i="2"/>
  <c r="J80" i="2"/>
  <c r="H26" i="2"/>
  <c r="J93" i="2"/>
  <c r="I93" i="2"/>
  <c r="J26" i="2"/>
  <c r="H93" i="2"/>
  <c r="I26" i="2"/>
  <c r="I48" i="2"/>
  <c r="H48" i="2"/>
  <c r="J48" i="2"/>
  <c r="H31" i="2"/>
  <c r="J31" i="2"/>
  <c r="I31" i="2"/>
  <c r="J84" i="2"/>
  <c r="H84" i="2"/>
  <c r="H47" i="2"/>
  <c r="H157" i="2"/>
  <c r="H131" i="2"/>
  <c r="I47" i="2"/>
  <c r="I157" i="2"/>
  <c r="I131" i="2"/>
  <c r="J47" i="2"/>
  <c r="J157" i="2"/>
  <c r="J131" i="2"/>
  <c r="W26" i="1"/>
  <c r="V26" i="1"/>
  <c r="S26" i="1"/>
  <c r="U26" i="1"/>
  <c r="T26" i="1"/>
  <c r="A98" i="1"/>
  <c r="F97" i="1"/>
  <c r="E97" i="1"/>
  <c r="J214" i="2" s="1"/>
  <c r="Q27" i="1"/>
  <c r="C97" i="1"/>
  <c r="H214" i="2" s="1"/>
  <c r="G97" i="1"/>
  <c r="D97" i="1"/>
  <c r="I214" i="2" s="1"/>
  <c r="F80" i="2"/>
  <c r="F40" i="2"/>
  <c r="F78" i="2"/>
  <c r="F84" i="2"/>
  <c r="B97" i="1" a="1"/>
  <c r="F26" i="2"/>
  <c r="F65" i="2"/>
  <c r="F72" i="2"/>
  <c r="F34" i="2"/>
  <c r="F33" i="2"/>
  <c r="F48" i="2"/>
  <c r="F42" i="2"/>
  <c r="F93" i="2"/>
  <c r="F54" i="2"/>
  <c r="F31" i="2"/>
  <c r="L73" i="2" l="1"/>
  <c r="B97" i="1"/>
  <c r="R27" i="1" s="1"/>
  <c r="K73" i="2"/>
  <c r="W27" i="1"/>
  <c r="V27" i="1"/>
  <c r="U27" i="1"/>
  <c r="T27" i="1"/>
  <c r="S27" i="1"/>
  <c r="Q28" i="1"/>
  <c r="D98" i="1"/>
  <c r="E98" i="1"/>
  <c r="A99" i="1"/>
  <c r="C98" i="1"/>
  <c r="F98" i="1"/>
  <c r="G98" i="1"/>
  <c r="F73" i="2"/>
  <c r="B98" i="1" a="1"/>
  <c r="B98" i="1" l="1"/>
  <c r="R28" i="1" s="1"/>
  <c r="J63" i="2"/>
  <c r="J141" i="2"/>
  <c r="J24" i="2"/>
  <c r="I63" i="2"/>
  <c r="I141" i="2"/>
  <c r="I24" i="2"/>
  <c r="H63" i="2"/>
  <c r="H24" i="2"/>
  <c r="H141" i="2"/>
  <c r="U28" i="1"/>
  <c r="T28" i="1"/>
  <c r="S28" i="1"/>
  <c r="W28" i="1"/>
  <c r="V28" i="1"/>
  <c r="A100" i="1"/>
  <c r="F99" i="1"/>
  <c r="D99" i="1"/>
  <c r="E99" i="1"/>
  <c r="Q29" i="1"/>
  <c r="G99" i="1"/>
  <c r="C99" i="1"/>
  <c r="B99" i="1" a="1"/>
  <c r="B99" i="1" l="1"/>
  <c r="R29" i="1" s="1"/>
  <c r="H52" i="2"/>
  <c r="H154" i="2"/>
  <c r="H148" i="2"/>
  <c r="I52" i="2"/>
  <c r="I154" i="2"/>
  <c r="I148" i="2"/>
  <c r="J52" i="2"/>
  <c r="J154" i="2"/>
  <c r="J148" i="2"/>
  <c r="W29" i="1"/>
  <c r="V29" i="1"/>
  <c r="T29" i="1"/>
  <c r="U29" i="1"/>
  <c r="S29" i="1"/>
  <c r="E100" i="1"/>
  <c r="J180" i="2" s="1"/>
  <c r="A101" i="1"/>
  <c r="C100" i="1"/>
  <c r="H180" i="2" s="1"/>
  <c r="Q30" i="1"/>
  <c r="D100" i="1"/>
  <c r="I180" i="2" s="1"/>
  <c r="F100" i="1"/>
  <c r="G100" i="1"/>
  <c r="W30" i="1" s="1"/>
  <c r="B100" i="1" a="1"/>
  <c r="B100" i="1" l="1"/>
  <c r="R30" i="1" s="1"/>
  <c r="S30" i="1"/>
  <c r="U30" i="1"/>
  <c r="T30" i="1"/>
  <c r="V30" i="1"/>
  <c r="A102" i="1"/>
  <c r="F101" i="1"/>
  <c r="C101" i="1"/>
  <c r="Q31" i="1"/>
  <c r="D101" i="1"/>
  <c r="G101" i="1"/>
  <c r="E101" i="1"/>
  <c r="B101" i="1" a="1"/>
  <c r="B101" i="1" l="1"/>
  <c r="R31" i="1" s="1"/>
  <c r="H194" i="2"/>
  <c r="H182" i="2"/>
  <c r="H122" i="2"/>
  <c r="H127" i="2"/>
  <c r="H37" i="2"/>
  <c r="J127" i="2"/>
  <c r="J182" i="2"/>
  <c r="J122" i="2"/>
  <c r="J194" i="2"/>
  <c r="J37" i="2"/>
  <c r="I194" i="2"/>
  <c r="I127" i="2"/>
  <c r="I182" i="2"/>
  <c r="I122" i="2"/>
  <c r="I37" i="2"/>
  <c r="J49" i="2"/>
  <c r="J27" i="2"/>
  <c r="H27" i="2"/>
  <c r="H49" i="2"/>
  <c r="I49" i="2"/>
  <c r="I27" i="2"/>
  <c r="W31" i="1"/>
  <c r="V31" i="1"/>
  <c r="U31" i="1"/>
  <c r="S31" i="1"/>
  <c r="T31" i="1"/>
  <c r="Q32" i="1"/>
  <c r="E102" i="1"/>
  <c r="G102" i="1"/>
  <c r="W32" i="1" s="1"/>
  <c r="F102" i="1"/>
  <c r="C102" i="1"/>
  <c r="D102" i="1"/>
  <c r="A103" i="1"/>
  <c r="B102" i="1" a="1"/>
  <c r="B102" i="1" l="1"/>
  <c r="R32" i="1" s="1"/>
  <c r="K76" i="2"/>
  <c r="K46" i="2"/>
  <c r="L46" i="2"/>
  <c r="K69" i="2"/>
  <c r="K68" i="2"/>
  <c r="L77" i="2"/>
  <c r="K77" i="2"/>
  <c r="L69" i="2"/>
  <c r="L76" i="2"/>
  <c r="L68" i="2"/>
  <c r="J77" i="2"/>
  <c r="H77" i="2"/>
  <c r="I77" i="2"/>
  <c r="I76" i="2"/>
  <c r="J76" i="2"/>
  <c r="H76" i="2"/>
  <c r="J120" i="2"/>
  <c r="J62" i="2"/>
  <c r="I120" i="2"/>
  <c r="I62" i="2"/>
  <c r="H120" i="2"/>
  <c r="H62" i="2"/>
  <c r="H29" i="2"/>
  <c r="H33" i="2"/>
  <c r="J33" i="2"/>
  <c r="J29" i="2"/>
  <c r="I33" i="2"/>
  <c r="I29" i="2"/>
  <c r="V32" i="1"/>
  <c r="S32" i="1"/>
  <c r="T32" i="1"/>
  <c r="U32" i="1"/>
  <c r="F103" i="1"/>
  <c r="C103" i="1"/>
  <c r="G103" i="1"/>
  <c r="Q33" i="1"/>
  <c r="D103" i="1"/>
  <c r="E103" i="1"/>
  <c r="A104" i="1"/>
  <c r="K51" i="2" s="1"/>
  <c r="B103" i="1" a="1"/>
  <c r="F77" i="2"/>
  <c r="F76" i="2"/>
  <c r="F46" i="2"/>
  <c r="F51" i="2"/>
  <c r="F68" i="2"/>
  <c r="F69" i="2"/>
  <c r="B103" i="1" l="1"/>
  <c r="R33" i="1" s="1"/>
  <c r="K97" i="2"/>
  <c r="I150" i="2"/>
  <c r="I97" i="2"/>
  <c r="I168" i="2"/>
  <c r="I201" i="2"/>
  <c r="H168" i="2"/>
  <c r="H150" i="2"/>
  <c r="H97" i="2"/>
  <c r="H201" i="2"/>
  <c r="J201" i="2"/>
  <c r="J97" i="2"/>
  <c r="J168" i="2"/>
  <c r="J150" i="2"/>
  <c r="H22" i="2"/>
  <c r="H64" i="2"/>
  <c r="I22" i="2"/>
  <c r="I64" i="2"/>
  <c r="J64" i="2"/>
  <c r="J22" i="2"/>
  <c r="W33" i="1"/>
  <c r="V33" i="1"/>
  <c r="U33" i="1"/>
  <c r="S33" i="1"/>
  <c r="T33" i="1"/>
  <c r="Q34" i="1"/>
  <c r="C104" i="1"/>
  <c r="F104" i="1"/>
  <c r="E104" i="1"/>
  <c r="G104" i="1"/>
  <c r="A105" i="1"/>
  <c r="D104" i="1"/>
  <c r="F97" i="2"/>
  <c r="B104" i="1" a="1"/>
  <c r="B104" i="1" l="1"/>
  <c r="R34" i="1" s="1"/>
  <c r="J61" i="2"/>
  <c r="J213" i="2"/>
  <c r="J158" i="2"/>
  <c r="J207" i="2"/>
  <c r="H61" i="2"/>
  <c r="H158" i="2"/>
  <c r="H207" i="2"/>
  <c r="H213" i="2"/>
  <c r="I61" i="2"/>
  <c r="I158" i="2"/>
  <c r="I207" i="2"/>
  <c r="I213" i="2"/>
  <c r="J54" i="2"/>
  <c r="J69" i="2"/>
  <c r="J59" i="2"/>
  <c r="I69" i="2"/>
  <c r="I54" i="2"/>
  <c r="I59" i="2"/>
  <c r="H54" i="2"/>
  <c r="H69" i="2"/>
  <c r="H59" i="2"/>
  <c r="V34" i="1"/>
  <c r="W34" i="1"/>
  <c r="T34" i="1"/>
  <c r="S34" i="1"/>
  <c r="U34" i="1"/>
  <c r="Q35" i="1"/>
  <c r="E105" i="1"/>
  <c r="G105" i="1"/>
  <c r="D105" i="1"/>
  <c r="A106" i="1"/>
  <c r="J85" i="2" s="1"/>
  <c r="F105" i="1"/>
  <c r="C105" i="1"/>
  <c r="B105" i="1" a="1"/>
  <c r="B105" i="1" l="1"/>
  <c r="R35" i="1" s="1"/>
  <c r="J70" i="2"/>
  <c r="H23" i="2"/>
  <c r="I23" i="2"/>
  <c r="J23" i="2"/>
  <c r="L23" i="2"/>
  <c r="L85" i="2"/>
  <c r="L70" i="2"/>
  <c r="K45" i="2"/>
  <c r="H85" i="2"/>
  <c r="I85" i="2"/>
  <c r="H70" i="2"/>
  <c r="I70" i="2"/>
  <c r="J71" i="2"/>
  <c r="I71" i="2"/>
  <c r="H71" i="2"/>
  <c r="V35" i="1"/>
  <c r="W35" i="1"/>
  <c r="S35" i="1"/>
  <c r="T35" i="1"/>
  <c r="U35" i="1"/>
  <c r="Q36" i="1"/>
  <c r="E106" i="1"/>
  <c r="F106" i="1"/>
  <c r="D106" i="1"/>
  <c r="G106" i="1"/>
  <c r="A107" i="1"/>
  <c r="C106" i="1"/>
  <c r="B106" i="1" a="1"/>
  <c r="F45" i="2"/>
  <c r="B106" i="1" l="1"/>
  <c r="R36" i="1" s="1"/>
  <c r="I35" i="2"/>
  <c r="I73" i="2"/>
  <c r="H35" i="2"/>
  <c r="H73" i="2"/>
  <c r="J35" i="2"/>
  <c r="J73" i="2"/>
  <c r="I65" i="2"/>
  <c r="I57" i="2"/>
  <c r="I68" i="2"/>
  <c r="I51" i="2"/>
  <c r="I19" i="2"/>
  <c r="J57" i="2"/>
  <c r="J19" i="2"/>
  <c r="J68" i="2"/>
  <c r="J65" i="2"/>
  <c r="J51" i="2"/>
  <c r="H57" i="2"/>
  <c r="H68" i="2"/>
  <c r="H65" i="2"/>
  <c r="H51" i="2"/>
  <c r="H19" i="2"/>
  <c r="W36" i="1"/>
  <c r="V36" i="1"/>
  <c r="T36" i="1"/>
  <c r="U36" i="1"/>
  <c r="S36" i="1"/>
  <c r="Q37" i="1"/>
  <c r="D107" i="1"/>
  <c r="C107" i="1"/>
  <c r="G107" i="1"/>
  <c r="E107" i="1"/>
  <c r="A108" i="1"/>
  <c r="F107" i="1"/>
  <c r="B107" i="1" a="1"/>
  <c r="B107" i="1" l="1"/>
  <c r="R37" i="1" s="1"/>
  <c r="J53" i="2"/>
  <c r="J112" i="2"/>
  <c r="J167" i="2"/>
  <c r="J135" i="2"/>
  <c r="H53" i="2"/>
  <c r="H112" i="2"/>
  <c r="H167" i="2"/>
  <c r="H135" i="2"/>
  <c r="I53" i="2"/>
  <c r="I112" i="2"/>
  <c r="I167" i="2"/>
  <c r="I135" i="2"/>
  <c r="W37" i="1"/>
  <c r="V37" i="1"/>
  <c r="S37" i="1"/>
  <c r="T37" i="1"/>
  <c r="U37" i="1"/>
  <c r="Q38" i="1"/>
  <c r="C108" i="1"/>
  <c r="F108" i="1"/>
  <c r="D108" i="1"/>
  <c r="G108" i="1"/>
  <c r="A109" i="1"/>
  <c r="E108" i="1"/>
  <c r="B108" i="1" a="1"/>
  <c r="B108" i="1" l="1"/>
  <c r="R38" i="1" s="1"/>
  <c r="K70" i="2"/>
  <c r="L67" i="2"/>
  <c r="L97" i="2"/>
  <c r="K23" i="2"/>
  <c r="L39" i="2"/>
  <c r="L45" i="2"/>
  <c r="K85" i="2"/>
  <c r="L51" i="2"/>
  <c r="K39" i="2"/>
  <c r="K67" i="2"/>
  <c r="J165" i="2"/>
  <c r="J39" i="2"/>
  <c r="I165" i="2"/>
  <c r="I39" i="2"/>
  <c r="H165" i="2"/>
  <c r="H39" i="2"/>
  <c r="H36" i="2"/>
  <c r="J36" i="2"/>
  <c r="I36" i="2"/>
  <c r="V38" i="1"/>
  <c r="W38" i="1"/>
  <c r="T38" i="1"/>
  <c r="S38" i="1"/>
  <c r="U38" i="1"/>
  <c r="Q39" i="1"/>
  <c r="E109" i="1"/>
  <c r="J45" i="2" s="1"/>
  <c r="G109" i="1"/>
  <c r="D109" i="1"/>
  <c r="I45" i="2" s="1"/>
  <c r="F109" i="1"/>
  <c r="C109" i="1"/>
  <c r="H45" i="2" s="1"/>
  <c r="F67" i="2"/>
  <c r="F39" i="2"/>
  <c r="F23" i="2"/>
  <c r="F70" i="2"/>
  <c r="B109" i="1" a="1"/>
  <c r="F85" i="2"/>
  <c r="B109" i="1" l="1"/>
  <c r="R39" i="1" s="1"/>
  <c r="J38" i="2"/>
  <c r="J44" i="2"/>
  <c r="I38" i="2"/>
  <c r="I44" i="2"/>
  <c r="H38" i="2"/>
  <c r="H44" i="2"/>
  <c r="J21" i="2"/>
  <c r="J34" i="2"/>
  <c r="I21" i="2"/>
  <c r="I34" i="2"/>
  <c r="H21" i="2"/>
  <c r="H34" i="2"/>
  <c r="J46" i="2"/>
  <c r="J66" i="2"/>
  <c r="J25" i="2"/>
  <c r="J67" i="2"/>
  <c r="J30" i="2"/>
  <c r="J20" i="2"/>
  <c r="I20" i="2"/>
  <c r="I25" i="2"/>
  <c r="I67" i="2"/>
  <c r="I46" i="2"/>
  <c r="I30" i="2"/>
  <c r="I66" i="2"/>
  <c r="H30" i="2"/>
  <c r="H20" i="2"/>
  <c r="H25" i="2"/>
  <c r="H66" i="2"/>
  <c r="H67" i="2"/>
  <c r="H46" i="2"/>
  <c r="T39" i="1"/>
  <c r="W39" i="1"/>
  <c r="U39" i="1"/>
  <c r="S39" i="1"/>
  <c r="V39" i="1"/>
  <c r="H12" i="2" l="1"/>
  <c r="H13" i="2"/>
  <c r="H14" i="2"/>
  <c r="H4" i="2"/>
  <c r="H5" i="2" s="1"/>
  <c r="H6" i="2" s="1"/>
  <c r="H7" i="2" s="1"/>
  <c r="H8" i="2" s="1"/>
  <c r="H11" i="2"/>
  <c r="C7" i="1" s="1"/>
  <c r="H15" i="2"/>
  <c r="I4" i="2"/>
  <c r="I13" i="2"/>
  <c r="I11" i="2"/>
  <c r="I15" i="2"/>
  <c r="I12" i="2"/>
  <c r="I14" i="2"/>
  <c r="K12" i="2"/>
  <c r="K15" i="2"/>
  <c r="K11" i="2"/>
  <c r="K14" i="2"/>
  <c r="K4" i="2"/>
  <c r="K5" i="2" s="1"/>
  <c r="K6" i="2" s="1"/>
  <c r="K7" i="2" s="1"/>
  <c r="K8" i="2" s="1"/>
  <c r="K13" i="2"/>
  <c r="J14" i="2"/>
  <c r="J15" i="2"/>
  <c r="J4" i="2"/>
  <c r="J5" i="2" s="1"/>
  <c r="J6" i="2" s="1"/>
  <c r="J7" i="2" s="1"/>
  <c r="J8" i="2" s="1"/>
  <c r="J13" i="2"/>
  <c r="J11" i="2"/>
  <c r="J12" i="2"/>
  <c r="L15" i="2"/>
  <c r="L13" i="2"/>
  <c r="L11" i="2"/>
  <c r="L14" i="2"/>
  <c r="L12" i="2"/>
  <c r="L4" i="2"/>
  <c r="L5" i="2" s="1"/>
  <c r="L6" i="2" s="1"/>
  <c r="L7" i="2" s="1"/>
  <c r="L8" i="2" s="1"/>
  <c r="O8" i="2"/>
  <c r="I5" i="2" l="1"/>
  <c r="Q8" i="2"/>
  <c r="D7" i="1"/>
  <c r="L7" i="1" s="1"/>
  <c r="K7" i="1"/>
  <c r="H17" i="2"/>
  <c r="H2" i="2"/>
  <c r="S7" i="1"/>
  <c r="P8" i="2"/>
  <c r="I6" i="2" l="1"/>
  <c r="I17" i="2"/>
  <c r="T7" i="1"/>
  <c r="I2" i="2"/>
  <c r="O9" i="2"/>
  <c r="I7" i="2" l="1"/>
  <c r="Q9" i="2"/>
  <c r="P9" i="2"/>
  <c r="O10" i="2"/>
  <c r="P10" i="2" s="1"/>
  <c r="I8" i="2" l="1"/>
  <c r="O11" i="2"/>
  <c r="P11" i="2" s="1"/>
  <c r="O12" i="2" l="1"/>
  <c r="P12" i="2" s="1"/>
  <c r="Q14" i="2" l="1"/>
  <c r="F8" i="2"/>
  <c r="F17" i="2"/>
  <c r="F7" i="2"/>
  <c r="R10" i="2" l="1"/>
  <c r="F2" i="2"/>
  <c r="F6" i="2"/>
  <c r="R11" i="2" l="1"/>
  <c r="F15" i="2"/>
  <c r="F5" i="2"/>
  <c r="F13" i="2"/>
  <c r="F11" i="2"/>
  <c r="R12" i="2" l="1"/>
  <c r="F14" i="2"/>
  <c r="F4" i="2"/>
  <c r="F12" i="2"/>
  <c r="R13" i="2" l="1"/>
  <c r="R4" i="2" l="1"/>
  <c r="R5" i="2" s="1"/>
  <c r="F18" i="2"/>
  <c r="F9" i="2"/>
  <c r="R6" i="2" l="1"/>
  <c r="R7" i="2" s="1"/>
  <c r="R8" i="2" s="1"/>
  <c r="R3" i="2"/>
  <c r="R9" i="2" l="1"/>
  <c r="R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Bigler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This is what you want the class average (mean) to be for the </t>
        </r>
        <r>
          <rPr>
            <b/>
            <sz val="9"/>
            <color indexed="81"/>
            <rFont val="Tahoma"/>
            <family val="2"/>
          </rPr>
          <t>Std. Dev. = 10 pts.</t>
        </r>
        <r>
          <rPr>
            <sz val="9"/>
            <color indexed="81"/>
            <rFont val="Tahoma"/>
            <family val="2"/>
          </rPr>
          <t xml:space="preserve"> and </t>
        </r>
        <r>
          <rPr>
            <b/>
            <sz val="9"/>
            <color indexed="81"/>
            <rFont val="Tahoma"/>
            <family val="2"/>
          </rPr>
          <t>Linear Ave. = xx</t>
        </r>
        <r>
          <rPr>
            <sz val="9"/>
            <color indexed="81"/>
            <rFont val="Tahoma"/>
            <family val="2"/>
          </rPr>
          <t xml:space="preserve">  scaling methods.
This parameter has no effect on the other scaling methods.</t>
        </r>
      </text>
    </comment>
    <comment ref="A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The </t>
        </r>
        <r>
          <rPr>
            <b/>
            <i/>
            <sz val="9"/>
            <color indexed="81"/>
            <rFont val="Tahoma"/>
            <family val="2"/>
          </rPr>
          <t>mx + b</t>
        </r>
        <r>
          <rPr>
            <sz val="9"/>
            <color indexed="81"/>
            <rFont val="Tahoma"/>
            <family val="2"/>
          </rPr>
          <t xml:space="preserve"> scaling system gives a certain number of points to everyone (</t>
        </r>
        <r>
          <rPr>
            <b/>
            <sz val="9"/>
            <color indexed="81"/>
            <rFont val="Tahoma"/>
            <family val="2"/>
          </rPr>
          <t>offset</t>
        </r>
        <r>
          <rPr>
            <sz val="9"/>
            <color indexed="81"/>
            <rFont val="Tahoma"/>
            <family val="2"/>
          </rPr>
          <t xml:space="preserve">), plus some </t>
        </r>
        <r>
          <rPr>
            <b/>
            <sz val="9"/>
            <color indexed="81"/>
            <rFont val="Tahoma"/>
            <family val="2"/>
          </rPr>
          <t>percentag</t>
        </r>
        <r>
          <rPr>
            <sz val="9"/>
            <color indexed="81"/>
            <rFont val="Tahoma"/>
            <family val="2"/>
          </rPr>
          <t>e of the points they earned.
A raw score of zero becomes the offset, and a perfect score becomes the offset plus the percentage.
It's easiset to understand by playing with the percentage and offset values and looking at the resulting distribution of scores.</t>
        </r>
      </text>
    </comment>
    <comment ref="A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The </t>
        </r>
        <r>
          <rPr>
            <b/>
            <i/>
            <sz val="9"/>
            <color indexed="81"/>
            <rFont val="Tahoma"/>
            <family val="2"/>
          </rPr>
          <t>mx + b</t>
        </r>
        <r>
          <rPr>
            <sz val="9"/>
            <color indexed="81"/>
            <rFont val="Tahoma"/>
            <family val="2"/>
          </rPr>
          <t xml:space="preserve"> scaling system gives a certain number of points to everyone (</t>
        </r>
        <r>
          <rPr>
            <b/>
            <sz val="9"/>
            <color indexed="81"/>
            <rFont val="Tahoma"/>
            <family val="2"/>
          </rPr>
          <t>offset</t>
        </r>
        <r>
          <rPr>
            <sz val="9"/>
            <color indexed="81"/>
            <rFont val="Tahoma"/>
            <family val="2"/>
          </rPr>
          <t xml:space="preserve">), plus some </t>
        </r>
        <r>
          <rPr>
            <b/>
            <sz val="9"/>
            <color indexed="81"/>
            <rFont val="Tahoma"/>
            <family val="2"/>
          </rPr>
          <t>percentag</t>
        </r>
        <r>
          <rPr>
            <sz val="9"/>
            <color indexed="81"/>
            <rFont val="Tahoma"/>
            <family val="2"/>
          </rPr>
          <t>e of the points they earned.
A raw score of zero becomes the offset, and a perfect score becomes the offset plus the percentage.
It's easiset to understand by playing with the percentage and offset values and looking at the resulting distribution of scores.</t>
        </r>
      </text>
    </comment>
    <comment ref="A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If </t>
        </r>
        <r>
          <rPr>
            <b/>
            <sz val="9"/>
            <color indexed="81"/>
            <rFont val="Tahoma"/>
            <family val="2"/>
          </rPr>
          <t>TRUE</t>
        </r>
        <r>
          <rPr>
            <sz val="9"/>
            <color indexed="81"/>
            <rFont val="Tahoma"/>
            <family val="2"/>
          </rPr>
          <t xml:space="preserve">, any scaled score that would come out lower than the raw score is replaced by the raw score.
If </t>
        </r>
        <r>
          <rPr>
            <b/>
            <sz val="9"/>
            <color indexed="81"/>
            <rFont val="Tahoma"/>
            <family val="2"/>
          </rPr>
          <t>FALSE</t>
        </r>
        <r>
          <rPr>
            <sz val="9"/>
            <color indexed="81"/>
            <rFont val="Tahoma"/>
            <family val="2"/>
          </rPr>
          <t>, the scaled score is always used, even if it comes out lower than the raw score.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If </t>
        </r>
        <r>
          <rPr>
            <b/>
            <sz val="9"/>
            <color indexed="81"/>
            <rFont val="Tahoma"/>
            <family val="2"/>
          </rPr>
          <t>TRUE</t>
        </r>
        <r>
          <rPr>
            <sz val="9"/>
            <color indexed="81"/>
            <rFont val="Tahoma"/>
            <family val="2"/>
          </rPr>
          <t xml:space="preserve">, scaled scores are limited to a maximum of 100.
If </t>
        </r>
        <r>
          <rPr>
            <b/>
            <sz val="9"/>
            <color indexed="81"/>
            <rFont val="Tahoma"/>
            <family val="2"/>
          </rPr>
          <t>FALSE</t>
        </r>
        <r>
          <rPr>
            <sz val="9"/>
            <color indexed="81"/>
            <rFont val="Tahoma"/>
            <family val="2"/>
          </rPr>
          <t>, the scaled score is always used, even if it is over 100.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<sst xmlns="http://schemas.openxmlformats.org/spreadsheetml/2006/main" count="200" uniqueCount="119">
  <si>
    <t>desired mean</t>
  </si>
  <si>
    <t>Std. Dev.</t>
  </si>
  <si>
    <t>mean of raw scores</t>
  </si>
  <si>
    <t>Student #</t>
  </si>
  <si>
    <t>Mean</t>
  </si>
  <si>
    <t>Median</t>
  </si>
  <si>
    <t>High</t>
  </si>
  <si>
    <t>Low</t>
  </si>
  <si>
    <t>A</t>
  </si>
  <si>
    <t>B</t>
  </si>
  <si>
    <t>C</t>
  </si>
  <si>
    <t>D</t>
  </si>
  <si>
    <t>F</t>
  </si>
  <si>
    <t>Std. Dev. (raw scores)</t>
  </si>
  <si>
    <t>Name</t>
  </si>
  <si>
    <t>maximum (raw) score</t>
  </si>
  <si>
    <r>
      <t>10</t>
    </r>
    <r>
      <rPr>
        <sz val="9"/>
        <rFont val="Arial"/>
        <family val="2"/>
      </rPr>
      <t>√(</t>
    </r>
    <r>
      <rPr>
        <i/>
        <sz val="9"/>
        <rFont val="Arial"/>
        <family val="2"/>
      </rPr>
      <t>x</t>
    </r>
    <r>
      <rPr>
        <sz val="9"/>
        <rFont val="Arial"/>
        <family val="2"/>
      </rPr>
      <t>)</t>
    </r>
  </si>
  <si>
    <t>Points</t>
  </si>
  <si>
    <t>Raw
%</t>
  </si>
  <si>
    <t>Linear
Max = 100</t>
  </si>
  <si>
    <t>min is raw score?</t>
  </si>
  <si>
    <t>max is 100?</t>
  </si>
  <si>
    <t>Grade Cutoff</t>
  </si>
  <si>
    <t>Total</t>
  </si>
  <si>
    <t>Total Points</t>
  </si>
  <si>
    <t>Desired mean (%)</t>
  </si>
  <si>
    <r>
      <rPr>
        <b/>
        <i/>
        <sz val="10"/>
        <rFont val="Arial"/>
        <family val="2"/>
      </rPr>
      <t xml:space="preserve">mx </t>
    </r>
    <r>
      <rPr>
        <b/>
        <sz val="10"/>
        <rFont val="Arial"/>
        <family val="2"/>
      </rPr>
      <t>+</t>
    </r>
    <r>
      <rPr>
        <b/>
        <i/>
        <sz val="10"/>
        <rFont val="Arial"/>
        <family val="2"/>
      </rPr>
      <t xml:space="preserve"> b</t>
    </r>
    <r>
      <rPr>
        <b/>
        <sz val="10"/>
        <rFont val="Arial"/>
        <family val="2"/>
      </rPr>
      <t xml:space="preserve"> percentage</t>
    </r>
  </si>
  <si>
    <r>
      <rPr>
        <b/>
        <i/>
        <sz val="10"/>
        <rFont val="Arial"/>
        <family val="2"/>
      </rPr>
      <t xml:space="preserve">mx </t>
    </r>
    <r>
      <rPr>
        <b/>
        <sz val="10"/>
        <rFont val="Arial"/>
        <family val="2"/>
      </rPr>
      <t>+</t>
    </r>
    <r>
      <rPr>
        <b/>
        <i/>
        <sz val="10"/>
        <rFont val="Arial"/>
        <family val="2"/>
      </rPr>
      <t xml:space="preserve"> b</t>
    </r>
    <r>
      <rPr>
        <b/>
        <sz val="10"/>
        <rFont val="Arial"/>
        <family val="2"/>
      </rPr>
      <t xml:space="preserve"> offset</t>
    </r>
  </si>
  <si>
    <t>Hide student scores?</t>
  </si>
  <si>
    <t>Z</t>
  </si>
  <si>
    <t>x-axis</t>
  </si>
  <si>
    <t># (raw)</t>
  </si>
  <si>
    <t># (scaled)</t>
  </si>
  <si>
    <t>E</t>
  </si>
  <si>
    <t>G</t>
  </si>
  <si>
    <t>Fair Attempt?</t>
  </si>
  <si>
    <t>N/A</t>
  </si>
  <si>
    <t>Stu Dent</t>
  </si>
  <si>
    <t>Rita Book</t>
  </si>
  <si>
    <t>Sarah Bellum</t>
  </si>
  <si>
    <t>Justin Time</t>
  </si>
  <si>
    <t>Eileen Dover</t>
  </si>
  <si>
    <t>Ophelia Payne</t>
  </si>
  <si>
    <t>Hyam Gone</t>
  </si>
  <si>
    <t>Ray Venn</t>
  </si>
  <si>
    <t>Dusty Rhodes</t>
  </si>
  <si>
    <t>Kay Sera</t>
  </si>
  <si>
    <t>Paige Turner</t>
  </si>
  <si>
    <t>Sonny Day</t>
  </si>
  <si>
    <t>Anita Bath</t>
  </si>
  <si>
    <t>Hugh Payne-Diaz</t>
  </si>
  <si>
    <t>Dan Druff</t>
  </si>
  <si>
    <t>Gpy Wire</t>
  </si>
  <si>
    <t>Heywood Jabuzzoff</t>
  </si>
  <si>
    <t>Ivan Awfulich</t>
  </si>
  <si>
    <t>Marge N. Band</t>
  </si>
  <si>
    <t>Al Kaline</t>
  </si>
  <si>
    <t>Walter Mellon</t>
  </si>
  <si>
    <t>Rose Busch</t>
  </si>
  <si>
    <t>Pete Moss</t>
  </si>
  <si>
    <t>Xavier Self</t>
  </si>
  <si>
    <t>Sandy Beach</t>
  </si>
  <si>
    <t>Lance A. Boyle</t>
  </si>
  <si>
    <t>Anne Chovy</t>
  </si>
  <si>
    <t>Phil Harmonic</t>
  </si>
  <si>
    <t>Al Dente</t>
  </si>
  <si>
    <t>Lucy Lastic</t>
  </si>
  <si>
    <t>Luke A. Boyd</t>
  </si>
  <si>
    <t>Kay Keneetit</t>
  </si>
  <si>
    <t>Carmine Dioxide</t>
  </si>
  <si>
    <t>Rush Inuit</t>
  </si>
  <si>
    <t>Turner Luce</t>
  </si>
  <si>
    <t>Everett Possum</t>
  </si>
  <si>
    <t>Barbara Ganosh</t>
  </si>
  <si>
    <t>Stu Earley</t>
  </si>
  <si>
    <t>Phyllis Steen</t>
  </si>
  <si>
    <t>Dot Snice</t>
  </si>
  <si>
    <t>Lois Steem</t>
  </si>
  <si>
    <t>Kurt Reply</t>
  </si>
  <si>
    <t>Hugo Gurll</t>
  </si>
  <si>
    <t>Kent C. Detrees</t>
  </si>
  <si>
    <t>Joaquin D'Planque</t>
  </si>
  <si>
    <t>Orson Buggy</t>
  </si>
  <si>
    <t>Luke Warm</t>
  </si>
  <si>
    <t>Rusty Steele</t>
  </si>
  <si>
    <t>Denton Fender</t>
  </si>
  <si>
    <t>Nadia Hedd</t>
  </si>
  <si>
    <t>Sir Irving Spoon</t>
  </si>
  <si>
    <t>Hugo First</t>
  </si>
  <si>
    <t>Barbara Seville</t>
  </si>
  <si>
    <t>Jacques Stroppe</t>
  </si>
  <si>
    <t>Gladys Overwith</t>
  </si>
  <si>
    <t>Billy Aiken</t>
  </si>
  <si>
    <t>Amelia Raitt</t>
  </si>
  <si>
    <t>Hal Atosis</t>
  </si>
  <si>
    <t>Ginger Vitis</t>
  </si>
  <si>
    <t>Ike Arumba</t>
  </si>
  <si>
    <t>Rose Hips</t>
  </si>
  <si>
    <t>Allie Katz</t>
  </si>
  <si>
    <t>Joe King</t>
  </si>
  <si>
    <t>Russel Papus</t>
  </si>
  <si>
    <t>Moe de Lann</t>
  </si>
  <si>
    <t>Doris Shutt</t>
  </si>
  <si>
    <t>Perry Winkle</t>
  </si>
  <si>
    <t>Noah Comprenday</t>
  </si>
  <si>
    <t>Warren Peace</t>
  </si>
  <si>
    <t>Jason Rainboze</t>
  </si>
  <si>
    <t>Gus Undheit</t>
  </si>
  <si>
    <t>Don Kashane</t>
  </si>
  <si>
    <t>Bea Esser</t>
  </si>
  <si>
    <t>Vinnie V. DiVici</t>
  </si>
  <si>
    <t>Mia Culpa</t>
  </si>
  <si>
    <t>Neil Down</t>
  </si>
  <si>
    <t>Luke O'Verdaire</t>
  </si>
  <si>
    <t>Bjorn Lyre</t>
  </si>
  <si>
    <t>Roxanne Trees</t>
  </si>
  <si>
    <t>Period</t>
  </si>
  <si>
    <t>H</t>
  </si>
  <si>
    <r>
      <t xml:space="preserve">Column for scaling method (G </t>
    </r>
    <r>
      <rPr>
        <b/>
        <sz val="10"/>
        <rFont val="Calibri"/>
        <family val="2"/>
      </rPr>
      <t>–</t>
    </r>
    <r>
      <rPr>
        <b/>
        <sz val="10"/>
        <rFont val="Arial"/>
        <family val="2"/>
      </rPr>
      <t xml:space="preserve">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</si>
</sst>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i/>
      <sz val="1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quotePrefix="1" applyFont="1" applyAlignment="1" applyProtection="1">
      <alignment horizontal="center"/>
      <protection locked="0"/>
    </xf>
    <xf numFmtId="0" fontId="11" fillId="0" borderId="0" xfId="0" applyFont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12" xfId="0" applyFont="1" applyBorder="1"/>
    <xf numFmtId="0" fontId="6" fillId="2" borderId="0" xfId="0" applyFont="1" applyFill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/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Normal" xfId="0" builtinId="0"/>
  </cellStyles>
  <dxfs count="11">
    <dxf>
      <fill>
        <patternFill>
          <bgColor theme="0" tint="-0.14996795556505021"/>
        </patternFill>
      </fill>
    </dxf>
    <dxf>
      <font>
        <color rgb="FF00B050"/>
      </font>
    </dxf>
    <dxf>
      <font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Raw %</a:t>
            </a:r>
          </a:p>
        </c:rich>
      </c:tx>
      <c:layout>
        <c:manualLayout>
          <c:xMode val="edge"/>
          <c:yMode val="edge"/>
          <c:x val="0.33351635099666593"/>
          <c:y val="4.9154066485530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4550533165421"/>
          <c:y val="0.19047692862153018"/>
          <c:w val="0.58922752665827105"/>
          <c:h val="0.694447135599328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30-4FD4-8AAE-967F0E2892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30-4FD4-8AAE-967F0E2892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30-4FD4-8AAE-967F0E2892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30-4FD4-8AAE-967F0E2892B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730-4FD4-8AAE-967F0E2892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Grades!$D$4:$D$8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Grades!$G$4:$G$8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12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30-4FD4-8AAE-967F0E28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43122387479343"/>
          <c:y val="0.21031829354664"/>
          <c:w val="0.15824951174032542"/>
          <c:h val="0.73016164646085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Grades!$H$2</c:f>
          <c:strCache>
            <c:ptCount val="1"/>
            <c:pt idx="0">
              <c:v>Linear
Ave. = 80</c:v>
            </c:pt>
          </c:strCache>
        </c:strRef>
      </c:tx>
      <c:layout>
        <c:manualLayout>
          <c:xMode val="edge"/>
          <c:yMode val="edge"/>
          <c:x val="0.28713995052203689"/>
          <c:y val="4.3388167185901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35454151327018"/>
          <c:y val="0.25720430525186516"/>
          <c:w val="0.59060499456827187"/>
          <c:h val="0.617545975692076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E9-48ED-A0D6-F6E03A0ACB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E9-48ED-A0D6-F6E03A0ACB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E9-48ED-A0D6-F6E03A0ACB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E9-48ED-A0D6-F6E03A0ACB6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E9-48ED-A0D6-F6E03A0ACB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Grades!$D$4:$D$8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Grades!$H$4:$H$8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14</c:v>
                </c:pt>
                <c:pt idx="3">
                  <c:v>17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E9-48ED-A0D6-F6E03A0AC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30342264263942"/>
          <c:y val="0.2771940875811576"/>
          <c:w val="0.15771847311032428"/>
          <c:h val="0.64561624533775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Grades!$I$2</c:f>
          <c:strCache>
            <c:ptCount val="1"/>
            <c:pt idx="0">
              <c:v>Ave. = 80
σ = 10.3</c:v>
            </c:pt>
          </c:strCache>
        </c:strRef>
      </c:tx>
      <c:layout>
        <c:manualLayout>
          <c:xMode val="edge"/>
          <c:yMode val="edge"/>
          <c:x val="0.29806992129263843"/>
          <c:y val="4.6066527398360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12374581939799"/>
          <c:y val="0.26394052044609667"/>
          <c:w val="0.59197324414715724"/>
          <c:h val="0.657992565055762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6F-476B-AE07-D42688783F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6F-476B-AE07-D42688783F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6F-476B-AE07-D42688783F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6F-476B-AE07-D42688783F0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06F-476B-AE07-D42688783F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Grades!$D$4:$D$8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Grades!$I$4:$I$8</c:f>
              <c:numCache>
                <c:formatCode>General</c:formatCode>
                <c:ptCount val="5"/>
                <c:pt idx="0">
                  <c:v>15</c:v>
                </c:pt>
                <c:pt idx="1">
                  <c:v>24</c:v>
                </c:pt>
                <c:pt idx="2">
                  <c:v>16</c:v>
                </c:pt>
                <c:pt idx="3">
                  <c:v>17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6F-476B-AE07-D42688783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98662207357862"/>
          <c:y val="0.19330855018587362"/>
          <c:w val="0.15719063545150502"/>
          <c:h val="0.684014869888475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Linear
Max→100</a:t>
            </a:r>
          </a:p>
        </c:rich>
      </c:tx>
      <c:layout>
        <c:manualLayout>
          <c:xMode val="edge"/>
          <c:yMode val="edge"/>
          <c:x val="0.28297099282349564"/>
          <c:y val="4.2973249836127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0042317846086"/>
          <c:y val="0.27874564459930312"/>
          <c:w val="0.59333526476323162"/>
          <c:h val="0.620209059233449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79-401E-9FC1-D8B7713ADA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79-401E-9FC1-D8B7713ADA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79-401E-9FC1-D8B7713ADA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279-401E-9FC1-D8B7713ADAB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279-401E-9FC1-D8B7713ADA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Grades!$D$4:$D$8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Grades!$J$4:$J$8</c:f>
              <c:numCache>
                <c:formatCode>General</c:formatCode>
                <c:ptCount val="5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79-401E-9FC1-D8B7713AD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66911636045501"/>
          <c:y val="0.2857142857142857"/>
          <c:w val="0.15666701662292215"/>
          <c:h val="0.641114982578397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10√(x)</a:t>
            </a:r>
          </a:p>
        </c:rich>
      </c:tx>
      <c:layout>
        <c:manualLayout>
          <c:xMode val="edge"/>
          <c:yMode val="edge"/>
          <c:x val="0.33164245341146625"/>
          <c:y val="0.109358997868689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53511007434541"/>
          <c:y val="0.30555659164968413"/>
          <c:w val="0.59468535007875778"/>
          <c:h val="0.62152988528742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8D-42EF-91F4-231C5F2029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8D-42EF-91F4-231C5F2029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8D-42EF-91F4-231C5F2029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8D-42EF-91F4-231C5F2029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D8D-42EF-91F4-231C5F20291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Grades!$D$4:$D$8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Grades!$K$4:$K$8</c:f>
              <c:numCache>
                <c:formatCode>General</c:formatCode>
                <c:ptCount val="5"/>
                <c:pt idx="0">
                  <c:v>23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8D-42EF-91F4-231C5F202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734358786547022"/>
          <c:y val="0.2777788713910761"/>
          <c:w val="0.15614652819560348"/>
          <c:h val="0.638891076115485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Grades!$L$2</c:f>
          <c:strCache>
            <c:ptCount val="1"/>
            <c:pt idx="0">
              <c:v>0.75x + 25</c:v>
            </c:pt>
          </c:strCache>
        </c:strRef>
      </c:tx>
      <c:layout>
        <c:manualLayout>
          <c:xMode val="edge"/>
          <c:yMode val="edge"/>
          <c:x val="0.27087355648660166"/>
          <c:y val="8.6437463073101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07284768211919"/>
          <c:y val="0.26838235294117646"/>
          <c:w val="0.5927152317880795"/>
          <c:h val="0.658088235294117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B2-465E-A6E0-88E3CC29C0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B2-465E-A6E0-88E3CC29C0C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B2-465E-A6E0-88E3CC29C0C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BB2-465E-A6E0-88E3CC29C0C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BB2-465E-A6E0-88E3CC29C0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Grades!$D$4:$D$8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Grades!$L$4:$L$8</c:f>
              <c:numCache>
                <c:formatCode>General</c:formatCode>
                <c:ptCount val="5"/>
                <c:pt idx="0">
                  <c:v>15</c:v>
                </c:pt>
                <c:pt idx="1">
                  <c:v>14</c:v>
                </c:pt>
                <c:pt idx="2">
                  <c:v>16</c:v>
                </c:pt>
                <c:pt idx="3">
                  <c:v>10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B2-465E-A6E0-88E3CC29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01324503311255"/>
          <c:y val="0.26470588235294118"/>
          <c:w val="0.1556291390728477"/>
          <c:h val="0.67647058823529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Scores</a:t>
            </a:r>
          </a:p>
        </c:rich>
      </c:tx>
      <c:layout>
        <c:manualLayout>
          <c:xMode val="edge"/>
          <c:yMode val="edge"/>
          <c:x val="0.42108516936466833"/>
          <c:y val="3.652096329040461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Raw %</c:v>
          </c:tx>
          <c:invertIfNegative val="0"/>
          <c:cat>
            <c:strRef>
              <c:f>Grades!$P$3:$P$13</c:f>
              <c:strCache>
                <c:ptCount val="11"/>
                <c:pt idx="0">
                  <c:v>N/A</c:v>
                </c:pt>
                <c:pt idx="1">
                  <c:v>0-9</c:v>
                </c:pt>
                <c:pt idx="2">
                  <c:v>10-19</c:v>
                </c:pt>
                <c:pt idx="3">
                  <c:v>20-29</c:v>
                </c:pt>
                <c:pt idx="4">
                  <c:v>30-39</c:v>
                </c:pt>
                <c:pt idx="5">
                  <c:v>40-49</c:v>
                </c:pt>
                <c:pt idx="6">
                  <c:v>50-59</c:v>
                </c:pt>
                <c:pt idx="7">
                  <c:v>60-69</c:v>
                </c:pt>
                <c:pt idx="8">
                  <c:v>70-79</c:v>
                </c:pt>
                <c:pt idx="9">
                  <c:v>80-89</c:v>
                </c:pt>
                <c:pt idx="10">
                  <c:v>90+</c:v>
                </c:pt>
              </c:strCache>
            </c:strRef>
          </c:cat>
          <c:val>
            <c:numRef>
              <c:f>Grades!$Q$3:$Q$13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5-4426-8199-1F5F2270E848}"/>
            </c:ext>
          </c:extLst>
        </c:ser>
        <c:ser>
          <c:idx val="1"/>
          <c:order val="1"/>
          <c:tx>
            <c:v>Scaled</c:v>
          </c:tx>
          <c:invertIfNegative val="0"/>
          <c:val>
            <c:numRef>
              <c:f>Grades!$R$3:$R$13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17</c:v>
                </c:pt>
                <c:pt idx="8">
                  <c:v>14</c:v>
                </c:pt>
                <c:pt idx="9">
                  <c:v>18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8-48BE-BFFF-5651A4606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77344"/>
        <c:axId val="219583616"/>
      </c:barChart>
      <c:catAx>
        <c:axId val="21957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 Range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9583616"/>
        <c:crosses val="autoZero"/>
        <c:auto val="1"/>
        <c:lblAlgn val="ctr"/>
        <c:lblOffset val="100"/>
        <c:noMultiLvlLbl val="0"/>
      </c:catAx>
      <c:valAx>
        <c:axId val="219583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# of Students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957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Grades!$F$2</c:f>
          <c:strCache>
            <c:ptCount val="1"/>
            <c:pt idx="0">
              <c:v>Linear
Ave. = 80</c:v>
            </c:pt>
          </c:strCache>
        </c:strRef>
      </c:tx>
      <c:layout>
        <c:manualLayout>
          <c:xMode val="edge"/>
          <c:yMode val="edge"/>
          <c:x val="0.35595478842099049"/>
          <c:y val="4.37007431097248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72054920471257"/>
          <c:y val="0.24500979448331422"/>
          <c:w val="0.58922752665827105"/>
          <c:h val="0.694447135599328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68-4866-9FE1-D97D7C3B13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68-4866-9FE1-D97D7C3B133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68-4866-9FE1-D97D7C3B133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68-4866-9FE1-D97D7C3B133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D68-4866-9FE1-D97D7C3B13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Grades!$D$4:$D$8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Grades!$F$4:$F$8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14</c:v>
                </c:pt>
                <c:pt idx="3">
                  <c:v>17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68-4866-9FE1-D97D7C3B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43122387479343"/>
          <c:y val="0.21031829354664"/>
          <c:w val="0.15824951174032542"/>
          <c:h val="0.73016164646085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92D05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93134</xdr:colOff>
      <xdr:row>33</xdr:row>
      <xdr:rowOff>88901</xdr:rowOff>
    </xdr:from>
    <xdr:to>
      <xdr:col>16</xdr:col>
      <xdr:colOff>467783</xdr:colOff>
      <xdr:row>48</xdr:row>
      <xdr:rowOff>36513</xdr:rowOff>
    </xdr:to>
    <xdr:graphicFrame macro="">
      <xdr:nvGraphicFramePr>
        <xdr:cNvPr id="1627" name="Chart 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516996</xdr:colOff>
      <xdr:row>33</xdr:row>
      <xdr:rowOff>88901</xdr:rowOff>
    </xdr:from>
    <xdr:to>
      <xdr:col>21</xdr:col>
      <xdr:colOff>277284</xdr:colOff>
      <xdr:row>48</xdr:row>
      <xdr:rowOff>36514</xdr:rowOff>
    </xdr:to>
    <xdr:graphicFrame macro="">
      <xdr:nvGraphicFramePr>
        <xdr:cNvPr id="1628" name="Chart 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95251</xdr:colOff>
      <xdr:row>48</xdr:row>
      <xdr:rowOff>76201</xdr:rowOff>
    </xdr:from>
    <xdr:to>
      <xdr:col>16</xdr:col>
      <xdr:colOff>467783</xdr:colOff>
      <xdr:row>63</xdr:row>
      <xdr:rowOff>25401</xdr:rowOff>
    </xdr:to>
    <xdr:graphicFrame macro="">
      <xdr:nvGraphicFramePr>
        <xdr:cNvPr id="1629" name="Chart 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63</xdr:row>
      <xdr:rowOff>66675</xdr:rowOff>
    </xdr:from>
    <xdr:to>
      <xdr:col>21</xdr:col>
      <xdr:colOff>282046</xdr:colOff>
      <xdr:row>78</xdr:row>
      <xdr:rowOff>15877</xdr:rowOff>
    </xdr:to>
    <xdr:graphicFrame macro="">
      <xdr:nvGraphicFramePr>
        <xdr:cNvPr id="1630" name="Chart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97100</xdr:colOff>
      <xdr:row>63</xdr:row>
      <xdr:rowOff>60593</xdr:rowOff>
    </xdr:from>
    <xdr:to>
      <xdr:col>16</xdr:col>
      <xdr:colOff>467783</xdr:colOff>
      <xdr:row>78</xdr:row>
      <xdr:rowOff>11114</xdr:rowOff>
    </xdr:to>
    <xdr:graphicFrame macro="">
      <xdr:nvGraphicFramePr>
        <xdr:cNvPr id="1631" name="Chart 6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514085</xdr:colOff>
      <xdr:row>48</xdr:row>
      <xdr:rowOff>68000</xdr:rowOff>
    </xdr:from>
    <xdr:to>
      <xdr:col>21</xdr:col>
      <xdr:colOff>277282</xdr:colOff>
      <xdr:row>63</xdr:row>
      <xdr:rowOff>20640</xdr:rowOff>
    </xdr:to>
    <xdr:graphicFrame macro="">
      <xdr:nvGraphicFramePr>
        <xdr:cNvPr id="1632" name="Chart 7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87312</xdr:colOff>
      <xdr:row>0</xdr:row>
      <xdr:rowOff>68580</xdr:rowOff>
    </xdr:from>
    <xdr:to>
      <xdr:col>22</xdr:col>
      <xdr:colOff>314325</xdr:colOff>
      <xdr:row>18</xdr:row>
      <xdr:rowOff>49531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84667</xdr:colOff>
      <xdr:row>18</xdr:row>
      <xdr:rowOff>84667</xdr:rowOff>
    </xdr:from>
    <xdr:to>
      <xdr:col>16</xdr:col>
      <xdr:colOff>459316</xdr:colOff>
      <xdr:row>33</xdr:row>
      <xdr:rowOff>32279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19"/>
  <sheetViews>
    <sheetView tabSelected="1" zoomScaleNormal="100" workbookViewId="0">
      <selection activeCell="B14" sqref="B14"/>
    </sheetView>
  </sheetViews>
  <sheetFormatPr defaultColWidth="9.109375" defaultRowHeight="13.2" x14ac:dyDescent="0.25"/>
  <cols>
    <col min="1" max="1" width="9.109375" style="10"/>
    <col min="2" max="2" width="34" style="10" bestFit="1" customWidth="1"/>
    <col min="3" max="3" width="9.109375" style="10" customWidth="1"/>
    <col min="4" max="6" width="9.88671875" style="10" customWidth="1"/>
    <col min="7" max="7" width="10" style="10" customWidth="1"/>
    <col min="8" max="12" width="9.109375" style="10" customWidth="1"/>
    <col min="13" max="16384" width="9.109375" style="10"/>
  </cols>
  <sheetData>
    <row r="2" spans="1:18" ht="12.75" customHeight="1" x14ac:dyDescent="0.25">
      <c r="E2" s="33" t="s">
        <v>22</v>
      </c>
      <c r="F2" s="37" t="str">
        <f ca="1">IF(ISBLANK(INDIRECT(CONCATENATE($A$12,ROW()))),"",INDIRECT(CONCATENATE($A$12,ROW())))</f>
        <v>Linear
Ave. = 80</v>
      </c>
      <c r="G2" s="30" t="str">
        <f>'Conversion Charts'!A$7</f>
        <v>Raw
%</v>
      </c>
      <c r="H2" s="30" t="str">
        <f>'Conversion Charts'!C$7</f>
        <v>Linear
Ave. = 80</v>
      </c>
      <c r="I2" s="30" t="str">
        <f>'Conversion Charts'!D$7</f>
        <v>Ave. = 80
σ = 10.3</v>
      </c>
      <c r="J2" s="30" t="str">
        <f>'Conversion Charts'!E$7</f>
        <v>Linear
Max = 100</v>
      </c>
      <c r="K2" s="30" t="str">
        <f>'Conversion Charts'!F$7</f>
        <v>10√(x)</v>
      </c>
      <c r="L2" s="30" t="str">
        <f>'Conversion Charts'!G$7</f>
        <v>0.75x + 25</v>
      </c>
      <c r="P2" s="5" t="s">
        <v>30</v>
      </c>
      <c r="Q2" s="5" t="s">
        <v>31</v>
      </c>
      <c r="R2" s="5" t="s">
        <v>32</v>
      </c>
    </row>
    <row r="3" spans="1:18" x14ac:dyDescent="0.25">
      <c r="A3" s="9" t="s">
        <v>23</v>
      </c>
      <c r="E3" s="34"/>
      <c r="F3" s="37"/>
      <c r="G3" s="32"/>
      <c r="H3" s="32"/>
      <c r="I3" s="32"/>
      <c r="J3" s="32"/>
      <c r="K3" s="36"/>
      <c r="L3" s="32"/>
      <c r="N3" s="10" t="s">
        <v>29</v>
      </c>
      <c r="P3" s="10" t="s">
        <v>36</v>
      </c>
      <c r="Q3" s="10">
        <f>G9</f>
        <v>3</v>
      </c>
      <c r="R3" s="10">
        <f ca="1">F9</f>
        <v>3</v>
      </c>
    </row>
    <row r="4" spans="1:18" x14ac:dyDescent="0.25">
      <c r="A4" s="14">
        <v>100</v>
      </c>
      <c r="B4" s="20" t="s">
        <v>24</v>
      </c>
      <c r="D4" s="9" t="s">
        <v>8</v>
      </c>
      <c r="E4" s="14">
        <v>90</v>
      </c>
      <c r="F4" s="14">
        <f ca="1">IF(ISBLANK(INDIRECT(CONCATENATE($A$12,ROW()))),"",INDIRECT(CONCATENATE($A$12,ROW())))</f>
        <v>21</v>
      </c>
      <c r="G4" s="10">
        <f t="shared" ref="G4:L4" si="0">COUNTIF(G$19:G$216,"&gt;="&amp;$E4)</f>
        <v>12</v>
      </c>
      <c r="H4" s="10">
        <f t="shared" si="0"/>
        <v>21</v>
      </c>
      <c r="I4" s="10">
        <f t="shared" si="0"/>
        <v>15</v>
      </c>
      <c r="J4" s="10">
        <f t="shared" si="0"/>
        <v>13</v>
      </c>
      <c r="K4" s="10">
        <f t="shared" si="0"/>
        <v>23</v>
      </c>
      <c r="L4" s="10">
        <f t="shared" si="0"/>
        <v>15</v>
      </c>
      <c r="N4" s="14">
        <v>0</v>
      </c>
      <c r="O4" s="10">
        <f t="shared" ref="O4:O8" si="1">N4+9</f>
        <v>9</v>
      </c>
      <c r="P4" s="10" t="str">
        <f t="shared" ref="P4:P8" si="2">CONCATENATE(N4&amp;"-"&amp;O4)</f>
        <v>0-9</v>
      </c>
      <c r="Q4" s="10">
        <f>COUNTIF(G$19:G$215,"&lt;="&amp;$O4)</f>
        <v>0</v>
      </c>
      <c r="R4" s="10">
        <f ca="1">COUNTIF(F$19:F$215,"&lt;="&amp;$O4)</f>
        <v>0</v>
      </c>
    </row>
    <row r="5" spans="1:18" x14ac:dyDescent="0.25">
      <c r="A5" s="14">
        <v>80</v>
      </c>
      <c r="B5" s="20" t="s">
        <v>25</v>
      </c>
      <c r="D5" s="9" t="s">
        <v>9</v>
      </c>
      <c r="E5" s="14">
        <v>80</v>
      </c>
      <c r="F5" s="14">
        <f t="shared" ref="F5:F9" ca="1" si="3">IF(ISBLANK(INDIRECT(CONCATENATE($A$12,ROW()))),"",INDIRECT(CONCATENATE($A$12,ROW())))</f>
        <v>18</v>
      </c>
      <c r="G5" s="10">
        <f t="shared" ref="G5:L5" si="4">COUNTIF(G$19:G$216,"&gt;="&amp;$E5)-SUM(G4)</f>
        <v>11</v>
      </c>
      <c r="H5" s="10">
        <f t="shared" si="4"/>
        <v>18</v>
      </c>
      <c r="I5" s="10">
        <f t="shared" si="4"/>
        <v>24</v>
      </c>
      <c r="J5" s="10">
        <f t="shared" si="4"/>
        <v>11</v>
      </c>
      <c r="K5" s="10">
        <f t="shared" si="4"/>
        <v>16</v>
      </c>
      <c r="L5" s="10">
        <f t="shared" si="4"/>
        <v>14</v>
      </c>
      <c r="N5" s="14">
        <f>N4+10</f>
        <v>10</v>
      </c>
      <c r="O5" s="10">
        <f t="shared" si="1"/>
        <v>19</v>
      </c>
      <c r="P5" s="10" t="str">
        <f t="shared" si="2"/>
        <v>10-19</v>
      </c>
      <c r="Q5" s="10">
        <f>COUNTIF(G$19:G$215,"&lt;="&amp;$O5)-SUM(Q$4:Q4)</f>
        <v>0</v>
      </c>
      <c r="R5" s="10">
        <f ca="1">COUNTIF(F$19:F$215,"&lt;="&amp;$O5)-SUM(R$4:R4)</f>
        <v>0</v>
      </c>
    </row>
    <row r="6" spans="1:18" x14ac:dyDescent="0.25">
      <c r="A6" s="15">
        <v>0.75</v>
      </c>
      <c r="B6" s="20" t="s">
        <v>26</v>
      </c>
      <c r="D6" s="9" t="s">
        <v>10</v>
      </c>
      <c r="E6" s="14">
        <v>70</v>
      </c>
      <c r="F6" s="14">
        <f t="shared" ca="1" si="3"/>
        <v>14</v>
      </c>
      <c r="G6" s="10">
        <f t="shared" ref="G6:L6" si="5">COUNTIF(G$19:G$216,"&gt;="&amp;$E6)-SUM(G4:G5)</f>
        <v>10</v>
      </c>
      <c r="H6" s="10">
        <f t="shared" si="5"/>
        <v>14</v>
      </c>
      <c r="I6" s="10">
        <f t="shared" si="5"/>
        <v>16</v>
      </c>
      <c r="J6" s="10">
        <f t="shared" si="5"/>
        <v>12</v>
      </c>
      <c r="K6" s="10">
        <f t="shared" si="5"/>
        <v>14</v>
      </c>
      <c r="L6" s="10">
        <f t="shared" si="5"/>
        <v>16</v>
      </c>
      <c r="N6" s="14">
        <f t="shared" ref="N6:N7" si="6">N5+10</f>
        <v>20</v>
      </c>
      <c r="O6" s="10">
        <f t="shared" si="1"/>
        <v>29</v>
      </c>
      <c r="P6" s="10" t="str">
        <f t="shared" si="2"/>
        <v>20-29</v>
      </c>
      <c r="Q6" s="10">
        <f>COUNTIF(G$19:G$215,"&lt;="&amp;$O6)-SUM(Q$4:Q5)</f>
        <v>2</v>
      </c>
      <c r="R6" s="10">
        <f ca="1">COUNTIF(F$19:F$215,"&lt;="&amp;$O6)-SUM(R$4:R5)</f>
        <v>0</v>
      </c>
    </row>
    <row r="7" spans="1:18" x14ac:dyDescent="0.25">
      <c r="A7" s="14">
        <v>25</v>
      </c>
      <c r="B7" s="20" t="s">
        <v>27</v>
      </c>
      <c r="D7" s="9" t="s">
        <v>11</v>
      </c>
      <c r="E7" s="14">
        <v>60</v>
      </c>
      <c r="F7" s="14">
        <f t="shared" ca="1" si="3"/>
        <v>17</v>
      </c>
      <c r="G7" s="10">
        <f t="shared" ref="G7:L7" si="7">COUNTIF(G$19:G$216,"&gt;="&amp;$E7)-SUM(G4:G6)</f>
        <v>12</v>
      </c>
      <c r="H7" s="10">
        <f t="shared" si="7"/>
        <v>17</v>
      </c>
      <c r="I7" s="10">
        <f t="shared" si="7"/>
        <v>17</v>
      </c>
      <c r="J7" s="10">
        <f t="shared" si="7"/>
        <v>11</v>
      </c>
      <c r="K7" s="10">
        <f t="shared" si="7"/>
        <v>15</v>
      </c>
      <c r="L7" s="10">
        <f t="shared" si="7"/>
        <v>10</v>
      </c>
      <c r="N7" s="14">
        <f t="shared" si="6"/>
        <v>30</v>
      </c>
      <c r="O7" s="10">
        <f t="shared" si="1"/>
        <v>39</v>
      </c>
      <c r="P7" s="10" t="str">
        <f t="shared" si="2"/>
        <v>30-39</v>
      </c>
      <c r="Q7" s="10">
        <f>COUNTIF(G$19:G$215,"&lt;="&amp;$O7)-SUM(Q$4:Q6)</f>
        <v>9</v>
      </c>
      <c r="R7" s="10">
        <f ca="1">COUNTIF(F$19:F$215,"&lt;="&amp;$O7)-SUM(R$4:R6)</f>
        <v>0</v>
      </c>
    </row>
    <row r="8" spans="1:18" x14ac:dyDescent="0.25">
      <c r="A8" s="14" t="b">
        <v>1</v>
      </c>
      <c r="B8" s="20" t="s">
        <v>20</v>
      </c>
      <c r="D8" s="9" t="s">
        <v>12</v>
      </c>
      <c r="E8" s="14">
        <v>0</v>
      </c>
      <c r="F8" s="14">
        <f t="shared" ca="1" si="3"/>
        <v>2</v>
      </c>
      <c r="G8" s="10">
        <f t="shared" ref="G8:L8" si="8">COUNTIF(G$19:G$216,"&gt;="&amp;$E8)-SUM(G4:G7)</f>
        <v>27</v>
      </c>
      <c r="H8" s="10">
        <f t="shared" si="8"/>
        <v>2</v>
      </c>
      <c r="I8" s="10">
        <f t="shared" si="8"/>
        <v>0</v>
      </c>
      <c r="J8" s="10">
        <f t="shared" si="8"/>
        <v>25</v>
      </c>
      <c r="K8" s="10">
        <f t="shared" si="8"/>
        <v>4</v>
      </c>
      <c r="L8" s="10">
        <f t="shared" si="8"/>
        <v>17</v>
      </c>
      <c r="N8" s="14">
        <f t="shared" ref="N8:N13" si="9">N7+10</f>
        <v>40</v>
      </c>
      <c r="O8" s="10">
        <f t="shared" si="1"/>
        <v>49</v>
      </c>
      <c r="P8" s="10" t="str">
        <f t="shared" si="2"/>
        <v>40-49</v>
      </c>
      <c r="Q8" s="10">
        <f>COUNTIF(G$19:G$215,"&lt;="&amp;$O8)-SUM(Q$4:Q7)</f>
        <v>8</v>
      </c>
      <c r="R8" s="10">
        <f ca="1">COUNTIF(F$19:F$215,"&lt;="&amp;$O8)-SUM(R$4:R7)</f>
        <v>0</v>
      </c>
    </row>
    <row r="9" spans="1:18" x14ac:dyDescent="0.25">
      <c r="A9" s="14" t="b">
        <v>1</v>
      </c>
      <c r="B9" s="20" t="s">
        <v>21</v>
      </c>
      <c r="D9" s="9" t="e">
        <f>NA()</f>
        <v>#N/A</v>
      </c>
      <c r="E9" s="17"/>
      <c r="F9" s="14">
        <f t="shared" ca="1" si="3"/>
        <v>3</v>
      </c>
      <c r="G9" s="10">
        <f>COUNTIF($E19:$E215,FALSE)</f>
        <v>3</v>
      </c>
      <c r="H9" s="10">
        <f>$G9</f>
        <v>3</v>
      </c>
      <c r="I9" s="10">
        <f t="shared" ref="I9:L9" si="10">$G9</f>
        <v>3</v>
      </c>
      <c r="J9" s="10">
        <f t="shared" si="10"/>
        <v>3</v>
      </c>
      <c r="K9" s="10">
        <f t="shared" si="10"/>
        <v>3</v>
      </c>
      <c r="L9" s="10">
        <f t="shared" si="10"/>
        <v>3</v>
      </c>
      <c r="N9" s="14">
        <f t="shared" si="9"/>
        <v>50</v>
      </c>
      <c r="O9" s="10">
        <f>N9+9</f>
        <v>59</v>
      </c>
      <c r="P9" s="10" t="str">
        <f>CONCATENATE(N9&amp;"-"&amp;O9)</f>
        <v>50-59</v>
      </c>
      <c r="Q9" s="10">
        <f>COUNTIF(G$19:G$215,"&lt;="&amp;$O9)-SUM(Q$4:Q8)</f>
        <v>8</v>
      </c>
      <c r="R9" s="10">
        <f ca="1">COUNTIF(F$19:F$215,"&lt;="&amp;$O9)-SUM(R$4:R8)</f>
        <v>2</v>
      </c>
    </row>
    <row r="10" spans="1:18" x14ac:dyDescent="0.25">
      <c r="N10" s="14">
        <f t="shared" si="9"/>
        <v>60</v>
      </c>
      <c r="O10" s="10">
        <f>N10+9</f>
        <v>69</v>
      </c>
      <c r="P10" s="10" t="str">
        <f>CONCATENATE(N10&amp;"-"&amp;O10)</f>
        <v>60-69</v>
      </c>
      <c r="Q10" s="10">
        <f>G7</f>
        <v>12</v>
      </c>
      <c r="R10" s="10">
        <f ca="1">F7</f>
        <v>17</v>
      </c>
    </row>
    <row r="11" spans="1:18" x14ac:dyDescent="0.25">
      <c r="E11" s="23" t="s">
        <v>4</v>
      </c>
      <c r="F11" s="5">
        <f t="shared" ref="F11:F15" ca="1" si="11">IF(ISBLANK(INDIRECT(CONCATENATE($A$12,ROW()))),"",INDIRECT(CONCATENATE($A$12,ROW())))</f>
        <v>80</v>
      </c>
      <c r="G11" s="10">
        <f>ROUND(AVERAGE(G19:G216),0)</f>
        <v>66</v>
      </c>
      <c r="H11" s="10">
        <f t="shared" ref="H11:L11" si="12">ROUND(AVERAGE(H19:H216),0)</f>
        <v>80</v>
      </c>
      <c r="I11" s="10">
        <f t="shared" si="12"/>
        <v>80</v>
      </c>
      <c r="J11" s="10">
        <f t="shared" si="12"/>
        <v>67</v>
      </c>
      <c r="K11" s="10">
        <f t="shared" si="12"/>
        <v>80</v>
      </c>
      <c r="L11" s="10">
        <f t="shared" si="12"/>
        <v>75</v>
      </c>
      <c r="N11" s="14">
        <f t="shared" si="9"/>
        <v>70</v>
      </c>
      <c r="O11" s="10">
        <f>N11+9</f>
        <v>79</v>
      </c>
      <c r="P11" s="10" t="str">
        <f>CONCATENATE(N11&amp;"-"&amp;O11)</f>
        <v>70-79</v>
      </c>
      <c r="Q11" s="10">
        <f>G6</f>
        <v>10</v>
      </c>
      <c r="R11" s="10">
        <f ca="1">F6</f>
        <v>14</v>
      </c>
    </row>
    <row r="12" spans="1:18" ht="13.8" x14ac:dyDescent="0.3">
      <c r="A12" s="5" t="s">
        <v>117</v>
      </c>
      <c r="B12" s="20" t="s">
        <v>118</v>
      </c>
      <c r="E12" s="23" t="s">
        <v>5</v>
      </c>
      <c r="F12" s="5">
        <f t="shared" ca="1" si="11"/>
        <v>81.5</v>
      </c>
      <c r="G12" s="10">
        <f t="shared" ref="G12:L12" si="13">MEDIAN(G19:G216)</f>
        <v>68</v>
      </c>
      <c r="H12" s="10">
        <f t="shared" si="13"/>
        <v>81.5</v>
      </c>
      <c r="I12" s="10">
        <f t="shared" si="13"/>
        <v>80.5</v>
      </c>
      <c r="J12" s="10">
        <f t="shared" si="13"/>
        <v>69</v>
      </c>
      <c r="K12" s="10">
        <f t="shared" si="13"/>
        <v>82.5</v>
      </c>
      <c r="L12" s="10">
        <f t="shared" si="13"/>
        <v>76</v>
      </c>
      <c r="N12" s="14">
        <f t="shared" si="9"/>
        <v>80</v>
      </c>
      <c r="O12" s="10">
        <f>N12+9</f>
        <v>89</v>
      </c>
      <c r="P12" s="10" t="str">
        <f>CONCATENATE(N12&amp;"-"&amp;O12)</f>
        <v>80-89</v>
      </c>
      <c r="Q12" s="10">
        <f>G5</f>
        <v>11</v>
      </c>
      <c r="R12" s="10">
        <f ca="1">F5</f>
        <v>18</v>
      </c>
    </row>
    <row r="13" spans="1:18" x14ac:dyDescent="0.25">
      <c r="E13" s="23" t="s">
        <v>6</v>
      </c>
      <c r="F13" s="5">
        <f t="shared" ca="1" si="11"/>
        <v>99</v>
      </c>
      <c r="G13" s="10">
        <f t="shared" ref="G13:L13" si="14">MAX(G19:G216)</f>
        <v>99</v>
      </c>
      <c r="H13" s="10">
        <f t="shared" si="14"/>
        <v>99</v>
      </c>
      <c r="I13" s="10">
        <f t="shared" si="14"/>
        <v>99</v>
      </c>
      <c r="J13" s="10">
        <f t="shared" si="14"/>
        <v>100</v>
      </c>
      <c r="K13" s="10">
        <f t="shared" si="14"/>
        <v>99</v>
      </c>
      <c r="L13" s="10">
        <f t="shared" si="14"/>
        <v>99</v>
      </c>
      <c r="N13" s="14">
        <f t="shared" si="9"/>
        <v>90</v>
      </c>
      <c r="P13" s="10" t="str">
        <f>CONCATENATE(N13&amp;"+")</f>
        <v>90+</v>
      </c>
      <c r="Q13" s="10">
        <f>G4</f>
        <v>12</v>
      </c>
      <c r="R13" s="10">
        <f ca="1">F4</f>
        <v>21</v>
      </c>
    </row>
    <row r="14" spans="1:18" x14ac:dyDescent="0.25">
      <c r="A14" s="10" t="b">
        <v>0</v>
      </c>
      <c r="B14" s="20" t="s">
        <v>28</v>
      </c>
      <c r="E14" s="23" t="s">
        <v>7</v>
      </c>
      <c r="F14" s="5">
        <f t="shared" ca="1" si="11"/>
        <v>56</v>
      </c>
      <c r="G14" s="10">
        <f t="shared" ref="G14:L14" si="15">MIN(G19:G216)</f>
        <v>25</v>
      </c>
      <c r="H14" s="10">
        <f t="shared" si="15"/>
        <v>56</v>
      </c>
      <c r="I14" s="10">
        <f t="shared" si="15"/>
        <v>60</v>
      </c>
      <c r="J14" s="10">
        <f t="shared" si="15"/>
        <v>26</v>
      </c>
      <c r="K14" s="10">
        <f t="shared" si="15"/>
        <v>50</v>
      </c>
      <c r="L14" s="10">
        <f t="shared" si="15"/>
        <v>44</v>
      </c>
      <c r="N14" s="14"/>
      <c r="O14" s="10" t="s">
        <v>23</v>
      </c>
      <c r="Q14" s="10">
        <f>SUM(Q4:Q13)</f>
        <v>72</v>
      </c>
      <c r="R14" s="10">
        <f ca="1">SUM(R4:R13)</f>
        <v>72</v>
      </c>
    </row>
    <row r="15" spans="1:18" x14ac:dyDescent="0.25">
      <c r="E15" s="23" t="s">
        <v>1</v>
      </c>
      <c r="F15" s="5">
        <f t="shared" ca="1" si="11"/>
        <v>12.1</v>
      </c>
      <c r="G15" s="10">
        <f t="shared" ref="G15:L15" si="16">ROUND(STDEV(G19:G216),1)</f>
        <v>20.6</v>
      </c>
      <c r="H15" s="10">
        <f t="shared" si="16"/>
        <v>12.1</v>
      </c>
      <c r="I15" s="10">
        <f t="shared" si="16"/>
        <v>10.3</v>
      </c>
      <c r="J15" s="10">
        <f t="shared" si="16"/>
        <v>20.6</v>
      </c>
      <c r="K15" s="10">
        <f t="shared" si="16"/>
        <v>13.2</v>
      </c>
      <c r="L15" s="10">
        <f t="shared" si="16"/>
        <v>15.4</v>
      </c>
    </row>
    <row r="16" spans="1:18" x14ac:dyDescent="0.25">
      <c r="D16" s="1"/>
      <c r="E16" s="1"/>
      <c r="F16" s="1"/>
    </row>
    <row r="17" spans="1:12" ht="12.75" customHeight="1" x14ac:dyDescent="0.25">
      <c r="A17" s="18"/>
      <c r="B17" s="18"/>
      <c r="C17" s="18"/>
      <c r="D17" s="18" t="s">
        <v>17</v>
      </c>
      <c r="E17" s="30" t="s">
        <v>35</v>
      </c>
      <c r="F17" s="38" t="str">
        <f t="shared" ref="F17:F18" ca="1" si="17">IF(ISBLANK(INDIRECT(CONCATENATE($A$12,ROW()))),"",INDIRECT(CONCATENATE($A$12,ROW())))</f>
        <v>Linear
Ave. = 80</v>
      </c>
      <c r="G17" s="30" t="str">
        <f>'Conversion Charts'!A$7</f>
        <v>Raw
%</v>
      </c>
      <c r="H17" s="30" t="str">
        <f>'Conversion Charts'!C$7</f>
        <v>Linear
Ave. = 80</v>
      </c>
      <c r="I17" s="30" t="str">
        <f>'Conversion Charts'!D$7</f>
        <v>Ave. = 80
σ = 10.3</v>
      </c>
      <c r="J17" s="30" t="str">
        <f>'Conversion Charts'!E$7</f>
        <v>Linear
Max = 100</v>
      </c>
      <c r="K17" s="30" t="str">
        <f>'Conversion Charts'!F$7</f>
        <v>10√(x)</v>
      </c>
      <c r="L17" s="30" t="str">
        <f>'Conversion Charts'!G$7</f>
        <v>0.75x + 25</v>
      </c>
    </row>
    <row r="18" spans="1:12" ht="13.8" thickBot="1" x14ac:dyDescent="0.3">
      <c r="A18" s="19" t="s">
        <v>3</v>
      </c>
      <c r="B18" s="19" t="s">
        <v>14</v>
      </c>
      <c r="C18" s="19" t="s">
        <v>116</v>
      </c>
      <c r="D18" s="19" t="str">
        <f>CONCATENATE("out of ",A4)</f>
        <v>out of 100</v>
      </c>
      <c r="E18" s="35"/>
      <c r="F18" s="39" t="str">
        <f t="shared" ca="1" si="17"/>
        <v/>
      </c>
      <c r="G18" s="31"/>
      <c r="H18" s="31"/>
      <c r="I18" s="31"/>
      <c r="J18" s="31"/>
      <c r="K18" s="31"/>
      <c r="L18" s="31"/>
    </row>
    <row r="19" spans="1:12" x14ac:dyDescent="0.25">
      <c r="A19" s="10">
        <v>1</v>
      </c>
      <c r="B19" s="13" t="s">
        <v>37</v>
      </c>
      <c r="C19" s="17" t="s">
        <v>11</v>
      </c>
      <c r="D19" s="17">
        <v>59</v>
      </c>
      <c r="E19" s="17" t="b">
        <f t="shared" ref="E19:E83" si="18">IF(D19="","",IF(D19="Z",FALSE,TRUE))</f>
        <v>1</v>
      </c>
      <c r="F19" s="17">
        <f ca="1">IF(ISBLANK(INDIRECT(CONCATENATE($A$12,ROW()))),"",INDIRECT(CONCATENATE($A$12,ROW())))</f>
        <v>76</v>
      </c>
      <c r="G19" s="10">
        <f t="shared" ref="G19:G23" si="19">IF(ISBLANK($D19),"",IF($E19,ROUND($D19*100/$A$4,0),""))</f>
        <v>59</v>
      </c>
      <c r="H19" s="10">
        <f>IF(ISBLANK($D19),"",IF($E19,LOOKUP($G19,'Conversion Charts'!$A$9:C$109),""))</f>
        <v>76</v>
      </c>
      <c r="I19" s="10">
        <f>IF(ISBLANK($D19),"",IF($E19,LOOKUP($G19,'Conversion Charts'!$A$9:$A$109,'Conversion Charts'!D$9:D$109),""))</f>
        <v>77</v>
      </c>
      <c r="J19" s="10">
        <f>IF(ISBLANK($D19),"",IF($E19,LOOKUP($G19,'Conversion Charts'!$A$9:$A$109,'Conversion Charts'!E$9:E$109),""))</f>
        <v>60</v>
      </c>
      <c r="K19" s="10">
        <f>IF(ISBLANK($D19),"",IF($E19,LOOKUP($G19,'Conversion Charts'!$A$9:$A$109,'Conversion Charts'!F$9:F$109),""))</f>
        <v>77</v>
      </c>
      <c r="L19" s="10">
        <f>IF(ISBLANK($D19),"",IF($E19,LOOKUP($G19,'Conversion Charts'!$A$9:$A$109,'Conversion Charts'!G$9:G$109),""))</f>
        <v>69</v>
      </c>
    </row>
    <row r="20" spans="1:12" x14ac:dyDescent="0.25">
      <c r="A20" s="10">
        <f t="shared" ref="A20:A66" si="20">IF(B20&lt;&gt;"",A19+1,"")</f>
        <v>2</v>
      </c>
      <c r="B20" s="13" t="s">
        <v>38</v>
      </c>
      <c r="C20" s="17" t="s">
        <v>11</v>
      </c>
      <c r="D20" s="17">
        <v>38</v>
      </c>
      <c r="E20" s="17" t="b">
        <f t="shared" si="18"/>
        <v>1</v>
      </c>
      <c r="F20" s="17">
        <f t="shared" ref="F20:F83" ca="1" si="21">IF(ISBLANK(INDIRECT(CONCATENATE($A$12,ROW()))),"",INDIRECT(CONCATENATE($A$12,ROW())))</f>
        <v>64</v>
      </c>
      <c r="G20" s="10">
        <f t="shared" si="19"/>
        <v>38</v>
      </c>
      <c r="H20" s="10">
        <f>IF(ISBLANK($D20),"",IF($E20,LOOKUP($G20,'Conversion Charts'!$A$9:C$109),""))</f>
        <v>64</v>
      </c>
      <c r="I20" s="10">
        <f>IF(ISBLANK($D20),"",IF($E20,LOOKUP($G20,'Conversion Charts'!$A$9:$A$109,'Conversion Charts'!D$9:D$109),""))</f>
        <v>66</v>
      </c>
      <c r="J20" s="10">
        <f>IF(ISBLANK($D20),"",IF($E20,LOOKUP($G20,'Conversion Charts'!$A$9:$A$109,'Conversion Charts'!E$9:E$109),""))</f>
        <v>39</v>
      </c>
      <c r="K20" s="10">
        <f>IF(ISBLANK($D20),"",IF($E20,LOOKUP($G20,'Conversion Charts'!$A$9:$A$109,'Conversion Charts'!F$9:F$109),""))</f>
        <v>62</v>
      </c>
      <c r="L20" s="10">
        <f>IF(ISBLANK($D20),"",IF($E20,LOOKUP($G20,'Conversion Charts'!$A$9:$A$109,'Conversion Charts'!G$9:G$109),""))</f>
        <v>54</v>
      </c>
    </row>
    <row r="21" spans="1:12" x14ac:dyDescent="0.25">
      <c r="A21" s="10">
        <f t="shared" si="20"/>
        <v>3</v>
      </c>
      <c r="B21" s="13" t="s">
        <v>39</v>
      </c>
      <c r="C21" s="17" t="s">
        <v>11</v>
      </c>
      <c r="D21" s="17">
        <v>34</v>
      </c>
      <c r="E21" s="17" t="b">
        <f t="shared" si="18"/>
        <v>1</v>
      </c>
      <c r="F21" s="17">
        <f t="shared" ca="1" si="21"/>
        <v>61</v>
      </c>
      <c r="G21" s="10">
        <f t="shared" si="19"/>
        <v>34</v>
      </c>
      <c r="H21" s="10">
        <f>IF(ISBLANK($D21),"",IF($E21,LOOKUP($G21,'Conversion Charts'!$A$9:C$109),""))</f>
        <v>61</v>
      </c>
      <c r="I21" s="10">
        <f>IF(ISBLANK($D21),"",IF($E21,LOOKUP($G21,'Conversion Charts'!$A$9:$A$109,'Conversion Charts'!D$9:D$109),""))</f>
        <v>64</v>
      </c>
      <c r="J21" s="10">
        <f>IF(ISBLANK($D21),"",IF($E21,LOOKUP($G21,'Conversion Charts'!$A$9:$A$109,'Conversion Charts'!E$9:E$109),""))</f>
        <v>35</v>
      </c>
      <c r="K21" s="10">
        <f>IF(ISBLANK($D21),"",IF($E21,LOOKUP($G21,'Conversion Charts'!$A$9:$A$109,'Conversion Charts'!F$9:F$109),""))</f>
        <v>58</v>
      </c>
      <c r="L21" s="10">
        <f>IF(ISBLANK($D21),"",IF($E21,LOOKUP($G21,'Conversion Charts'!$A$9:$A$109,'Conversion Charts'!G$9:G$109),""))</f>
        <v>51</v>
      </c>
    </row>
    <row r="22" spans="1:12" x14ac:dyDescent="0.25">
      <c r="A22" s="10">
        <f t="shared" si="20"/>
        <v>4</v>
      </c>
      <c r="B22" s="13" t="s">
        <v>40</v>
      </c>
      <c r="C22" s="17" t="s">
        <v>11</v>
      </c>
      <c r="D22" s="17">
        <v>69</v>
      </c>
      <c r="E22" s="17" t="b">
        <f t="shared" si="18"/>
        <v>1</v>
      </c>
      <c r="F22" s="17">
        <f t="shared" ca="1" si="21"/>
        <v>82</v>
      </c>
      <c r="G22" s="10">
        <f t="shared" si="19"/>
        <v>69</v>
      </c>
      <c r="H22" s="10">
        <f>IF(ISBLANK($D22),"",IF($E22,LOOKUP($G22,'Conversion Charts'!$A$9:C$109),""))</f>
        <v>82</v>
      </c>
      <c r="I22" s="10">
        <f>IF(ISBLANK($D22),"",IF($E22,LOOKUP($G22,'Conversion Charts'!$A$9:$A$109,'Conversion Charts'!D$9:D$109),""))</f>
        <v>81</v>
      </c>
      <c r="J22" s="10">
        <f>IF(ISBLANK($D22),"",IF($E22,LOOKUP($G22,'Conversion Charts'!$A$9:$A$109,'Conversion Charts'!E$9:E$109),""))</f>
        <v>70</v>
      </c>
      <c r="K22" s="10">
        <f>IF(ISBLANK($D22),"",IF($E22,LOOKUP($G22,'Conversion Charts'!$A$9:$A$109,'Conversion Charts'!F$9:F$109),""))</f>
        <v>83</v>
      </c>
      <c r="L22" s="10">
        <f>IF(ISBLANK($D22),"",IF($E22,LOOKUP($G22,'Conversion Charts'!$A$9:$A$109,'Conversion Charts'!G$9:G$109),""))</f>
        <v>77</v>
      </c>
    </row>
    <row r="23" spans="1:12" x14ac:dyDescent="0.25">
      <c r="A23" s="10">
        <f t="shared" si="20"/>
        <v>5</v>
      </c>
      <c r="B23" s="13" t="s">
        <v>41</v>
      </c>
      <c r="C23" s="17" t="s">
        <v>11</v>
      </c>
      <c r="D23" s="17">
        <v>95</v>
      </c>
      <c r="E23" s="17" t="b">
        <f t="shared" si="18"/>
        <v>1</v>
      </c>
      <c r="F23" s="17">
        <f t="shared" ca="1" si="21"/>
        <v>97</v>
      </c>
      <c r="G23" s="10">
        <f t="shared" si="19"/>
        <v>95</v>
      </c>
      <c r="H23" s="10">
        <f>IF(ISBLANK($D23),"",IF($E23,LOOKUP($G23,'Conversion Charts'!$A$9:C$109),""))</f>
        <v>97</v>
      </c>
      <c r="I23" s="10">
        <f>IF(ISBLANK($D23),"",IF($E23,LOOKUP($G23,'Conversion Charts'!$A$9:$A$109,'Conversion Charts'!D$9:D$109),""))</f>
        <v>95</v>
      </c>
      <c r="J23" s="10">
        <f>IF(ISBLANK($D23),"",IF($E23,LOOKUP($G23,'Conversion Charts'!$A$9:$A$109,'Conversion Charts'!E$9:E$109),""))</f>
        <v>96</v>
      </c>
      <c r="K23" s="10">
        <f>IF(ISBLANK($D23),"",IF($E23,LOOKUP($G23,'Conversion Charts'!$A$9:$A$109,'Conversion Charts'!F$9:F$109),""))</f>
        <v>97</v>
      </c>
      <c r="L23" s="10">
        <f>IF(ISBLANK($D23),"",IF($E23,LOOKUP($G23,'Conversion Charts'!$A$9:$A$109,'Conversion Charts'!G$9:G$109),""))</f>
        <v>96</v>
      </c>
    </row>
    <row r="24" spans="1:12" x14ac:dyDescent="0.25">
      <c r="A24" s="10">
        <f t="shared" si="20"/>
        <v>6</v>
      </c>
      <c r="B24" s="13" t="s">
        <v>42</v>
      </c>
      <c r="C24" s="17" t="s">
        <v>11</v>
      </c>
      <c r="D24" s="17"/>
      <c r="E24" s="17" t="str">
        <f t="shared" si="18"/>
        <v/>
      </c>
      <c r="F24" s="17" t="str">
        <f ca="1">IF(ISBLANK(INDIRECT(CONCATENATE($A$12,ROW()))),"",INDIRECT(CONCATENATE($A$12,ROW())))</f>
        <v/>
      </c>
      <c r="G24" s="10" t="str">
        <f>IF(ISBLANK($D24),"",IF($E24,ROUND($D24*100/$A$4,0),""))</f>
        <v/>
      </c>
      <c r="H24" s="10" t="str">
        <f>IF(ISBLANK($D24),"",IF($E24,LOOKUP($G24,'Conversion Charts'!$A$9:C$109),""))</f>
        <v/>
      </c>
      <c r="I24" s="10" t="str">
        <f>IF(ISBLANK($D24),"",IF($E24,LOOKUP($G24,'Conversion Charts'!$A$9:$A$109,'Conversion Charts'!D$9:D$109),""))</f>
        <v/>
      </c>
      <c r="J24" s="10" t="str">
        <f>IF(ISBLANK($D24),"",IF($E24,LOOKUP($G24,'Conversion Charts'!$A$9:$A$109,'Conversion Charts'!E$9:E$109),""))</f>
        <v/>
      </c>
      <c r="K24" s="10" t="str">
        <f>IF(ISBLANK($D24),"",IF($E24,LOOKUP($G24,'Conversion Charts'!$A$9:$A$109,'Conversion Charts'!F$9:F$109),""))</f>
        <v/>
      </c>
      <c r="L24" s="10" t="str">
        <f>IF(ISBLANK($D24),"",IF($E24,LOOKUP($G24,'Conversion Charts'!$A$9:$A$109,'Conversion Charts'!G$9:G$109),""))</f>
        <v/>
      </c>
    </row>
    <row r="25" spans="1:12" x14ac:dyDescent="0.25">
      <c r="A25" s="10">
        <f t="shared" si="20"/>
        <v>7</v>
      </c>
      <c r="B25" s="13" t="s">
        <v>43</v>
      </c>
      <c r="C25" s="17" t="s">
        <v>11</v>
      </c>
      <c r="D25" s="17">
        <v>37</v>
      </c>
      <c r="E25" s="17" t="b">
        <f t="shared" si="18"/>
        <v>1</v>
      </c>
      <c r="F25" s="17">
        <f t="shared" ca="1" si="21"/>
        <v>63</v>
      </c>
      <c r="G25" s="10">
        <f t="shared" ref="G25:G88" si="22">IF(ISBLANK($D25),"",IF($E25,ROUND($D25*100/$A$4,0),""))</f>
        <v>37</v>
      </c>
      <c r="H25" s="10">
        <f>IF(ISBLANK($D25),"",IF($E25,LOOKUP($G25,'Conversion Charts'!$A$9:C$109),""))</f>
        <v>63</v>
      </c>
      <c r="I25" s="10">
        <f>IF(ISBLANK($D25),"",IF($E25,LOOKUP($G25,'Conversion Charts'!$A$9:$A$109,'Conversion Charts'!D$9:D$109),""))</f>
        <v>66</v>
      </c>
      <c r="J25" s="10">
        <f>IF(ISBLANK($D25),"",IF($E25,LOOKUP($G25,'Conversion Charts'!$A$9:$A$109,'Conversion Charts'!E$9:E$109),""))</f>
        <v>38</v>
      </c>
      <c r="K25" s="10">
        <f>IF(ISBLANK($D25),"",IF($E25,LOOKUP($G25,'Conversion Charts'!$A$9:$A$109,'Conversion Charts'!F$9:F$109),""))</f>
        <v>61</v>
      </c>
      <c r="L25" s="10">
        <f>IF(ISBLANK($D25),"",IF($E25,LOOKUP($G25,'Conversion Charts'!$A$9:$A$109,'Conversion Charts'!G$9:G$109),""))</f>
        <v>53</v>
      </c>
    </row>
    <row r="26" spans="1:12" x14ac:dyDescent="0.25">
      <c r="A26" s="10">
        <f t="shared" si="20"/>
        <v>8</v>
      </c>
      <c r="B26" s="13" t="s">
        <v>44</v>
      </c>
      <c r="C26" s="17" t="s">
        <v>11</v>
      </c>
      <c r="D26" s="17">
        <v>82</v>
      </c>
      <c r="E26" s="17" t="b">
        <f t="shared" si="18"/>
        <v>1</v>
      </c>
      <c r="F26" s="17">
        <f t="shared" ca="1" si="21"/>
        <v>89</v>
      </c>
      <c r="G26" s="10">
        <f t="shared" si="22"/>
        <v>82</v>
      </c>
      <c r="H26" s="10">
        <f>IF(ISBLANK($D26),"",IF($E26,LOOKUP($G26,'Conversion Charts'!$A$9:C$109),""))</f>
        <v>89</v>
      </c>
      <c r="I26" s="10">
        <f>IF(ISBLANK($D26),"",IF($E26,LOOKUP($G26,'Conversion Charts'!$A$9:$A$109,'Conversion Charts'!D$9:D$109),""))</f>
        <v>88</v>
      </c>
      <c r="J26" s="10">
        <f>IF(ISBLANK($D26),"",IF($E26,LOOKUP($G26,'Conversion Charts'!$A$9:$A$109,'Conversion Charts'!E$9:E$109),""))</f>
        <v>83</v>
      </c>
      <c r="K26" s="10">
        <f>IF(ISBLANK($D26),"",IF($E26,LOOKUP($G26,'Conversion Charts'!$A$9:$A$109,'Conversion Charts'!F$9:F$109),""))</f>
        <v>91</v>
      </c>
      <c r="L26" s="10">
        <f>IF(ISBLANK($D26),"",IF($E26,LOOKUP($G26,'Conversion Charts'!$A$9:$A$109,'Conversion Charts'!G$9:G$109),""))</f>
        <v>87</v>
      </c>
    </row>
    <row r="27" spans="1:12" x14ac:dyDescent="0.25">
      <c r="A27" s="10">
        <f t="shared" si="20"/>
        <v>9</v>
      </c>
      <c r="B27" s="13" t="s">
        <v>45</v>
      </c>
      <c r="C27" s="17" t="s">
        <v>11</v>
      </c>
      <c r="D27" s="17">
        <v>36</v>
      </c>
      <c r="E27" s="17" t="b">
        <f t="shared" si="18"/>
        <v>1</v>
      </c>
      <c r="F27" s="17">
        <f t="shared" ca="1" si="21"/>
        <v>62</v>
      </c>
      <c r="G27" s="10">
        <f t="shared" si="22"/>
        <v>36</v>
      </c>
      <c r="H27" s="10">
        <f>IF(ISBLANK($D27),"",IF($E27,LOOKUP($G27,'Conversion Charts'!$A$9:C$109),""))</f>
        <v>62</v>
      </c>
      <c r="I27" s="10">
        <f>IF(ISBLANK($D27),"",IF($E27,LOOKUP($G27,'Conversion Charts'!$A$9:$A$109,'Conversion Charts'!D$9:D$109),""))</f>
        <v>65</v>
      </c>
      <c r="J27" s="10">
        <f>IF(ISBLANK($D27),"",IF($E27,LOOKUP($G27,'Conversion Charts'!$A$9:$A$109,'Conversion Charts'!E$9:E$109),""))</f>
        <v>37</v>
      </c>
      <c r="K27" s="10">
        <f>IF(ISBLANK($D27),"",IF($E27,LOOKUP($G27,'Conversion Charts'!$A$9:$A$109,'Conversion Charts'!F$9:F$109),""))</f>
        <v>60</v>
      </c>
      <c r="L27" s="10">
        <f>IF(ISBLANK($D27),"",IF($E27,LOOKUP($G27,'Conversion Charts'!$A$9:$A$109,'Conversion Charts'!G$9:G$109),""))</f>
        <v>52</v>
      </c>
    </row>
    <row r="28" spans="1:12" x14ac:dyDescent="0.25">
      <c r="A28" s="10">
        <f t="shared" si="20"/>
        <v>10</v>
      </c>
      <c r="B28" s="13" t="s">
        <v>46</v>
      </c>
      <c r="C28" s="17" t="s">
        <v>11</v>
      </c>
      <c r="D28" s="17" t="s">
        <v>29</v>
      </c>
      <c r="E28" s="17" t="b">
        <f t="shared" si="18"/>
        <v>0</v>
      </c>
      <c r="F28" s="17" t="str">
        <f t="shared" ca="1" si="21"/>
        <v/>
      </c>
      <c r="G28" s="10" t="str">
        <f t="shared" si="22"/>
        <v/>
      </c>
      <c r="H28" s="10" t="str">
        <f>IF(ISBLANK($D28),"",IF($E28,LOOKUP($G28,'Conversion Charts'!$A$9:C$109),""))</f>
        <v/>
      </c>
      <c r="I28" s="10" t="str">
        <f>IF(ISBLANK($D28),"",IF($E28,LOOKUP($G28,'Conversion Charts'!$A$9:$A$109,'Conversion Charts'!D$9:D$109),""))</f>
        <v/>
      </c>
      <c r="J28" s="10" t="str">
        <f>IF(ISBLANK($D28),"",IF($E28,LOOKUP($G28,'Conversion Charts'!$A$9:$A$109,'Conversion Charts'!E$9:E$109),""))</f>
        <v/>
      </c>
      <c r="K28" s="10" t="str">
        <f>IF(ISBLANK($D28),"",IF($E28,LOOKUP($G28,'Conversion Charts'!$A$9:$A$109,'Conversion Charts'!F$9:F$109),""))</f>
        <v/>
      </c>
      <c r="L28" s="10" t="str">
        <f>IF(ISBLANK($D28),"",IF($E28,LOOKUP($G28,'Conversion Charts'!$A$9:$A$109,'Conversion Charts'!G$9:G$109),""))</f>
        <v/>
      </c>
    </row>
    <row r="29" spans="1:12" x14ac:dyDescent="0.25">
      <c r="A29" s="10">
        <f t="shared" si="20"/>
        <v>11</v>
      </c>
      <c r="B29" s="13" t="s">
        <v>47</v>
      </c>
      <c r="C29" s="17" t="s">
        <v>11</v>
      </c>
      <c r="D29" s="17">
        <v>37</v>
      </c>
      <c r="E29" s="17" t="b">
        <f t="shared" si="18"/>
        <v>1</v>
      </c>
      <c r="F29" s="17">
        <f t="shared" ca="1" si="21"/>
        <v>63</v>
      </c>
      <c r="G29" s="10">
        <f t="shared" si="22"/>
        <v>37</v>
      </c>
      <c r="H29" s="10">
        <f>IF(ISBLANK($D29),"",IF($E29,LOOKUP($G29,'Conversion Charts'!$A$9:C$109),""))</f>
        <v>63</v>
      </c>
      <c r="I29" s="10">
        <f>IF(ISBLANK($D29),"",IF($E29,LOOKUP($G29,'Conversion Charts'!$A$9:$A$109,'Conversion Charts'!D$9:D$109),""))</f>
        <v>66</v>
      </c>
      <c r="J29" s="10">
        <f>IF(ISBLANK($D29),"",IF($E29,LOOKUP($G29,'Conversion Charts'!$A$9:$A$109,'Conversion Charts'!E$9:E$109),""))</f>
        <v>38</v>
      </c>
      <c r="K29" s="10">
        <f>IF(ISBLANK($D29),"",IF($E29,LOOKUP($G29,'Conversion Charts'!$A$9:$A$109,'Conversion Charts'!F$9:F$109),""))</f>
        <v>61</v>
      </c>
      <c r="L29" s="10">
        <f>IF(ISBLANK($D29),"",IF($E29,LOOKUP($G29,'Conversion Charts'!$A$9:$A$109,'Conversion Charts'!G$9:G$109),""))</f>
        <v>53</v>
      </c>
    </row>
    <row r="30" spans="1:12" x14ac:dyDescent="0.25">
      <c r="A30" s="10">
        <f t="shared" si="20"/>
        <v>12</v>
      </c>
      <c r="B30" s="13" t="s">
        <v>48</v>
      </c>
      <c r="C30" s="17" t="s">
        <v>11</v>
      </c>
      <c r="D30" s="17">
        <v>72</v>
      </c>
      <c r="E30" s="17" t="b">
        <f t="shared" si="18"/>
        <v>1</v>
      </c>
      <c r="F30" s="17">
        <f t="shared" ca="1" si="21"/>
        <v>84</v>
      </c>
      <c r="G30" s="10">
        <f t="shared" si="22"/>
        <v>72</v>
      </c>
      <c r="H30" s="10">
        <f>IF(ISBLANK($D30),"",IF($E30,LOOKUP($G30,'Conversion Charts'!$A$9:C$109),""))</f>
        <v>84</v>
      </c>
      <c r="I30" s="10">
        <f>IF(ISBLANK($D30),"",IF($E30,LOOKUP($G30,'Conversion Charts'!$A$9:$A$109,'Conversion Charts'!D$9:D$109),""))</f>
        <v>83</v>
      </c>
      <c r="J30" s="10">
        <f>IF(ISBLANK($D30),"",IF($E30,LOOKUP($G30,'Conversion Charts'!$A$9:$A$109,'Conversion Charts'!E$9:E$109),""))</f>
        <v>73</v>
      </c>
      <c r="K30" s="10">
        <f>IF(ISBLANK($D30),"",IF($E30,LOOKUP($G30,'Conversion Charts'!$A$9:$A$109,'Conversion Charts'!F$9:F$109),""))</f>
        <v>85</v>
      </c>
      <c r="L30" s="10">
        <f>IF(ISBLANK($D30),"",IF($E30,LOOKUP($G30,'Conversion Charts'!$A$9:$A$109,'Conversion Charts'!G$9:G$109),""))</f>
        <v>79</v>
      </c>
    </row>
    <row r="31" spans="1:12" x14ac:dyDescent="0.25">
      <c r="A31" s="10">
        <f t="shared" si="20"/>
        <v>13</v>
      </c>
      <c r="B31" s="13" t="s">
        <v>49</v>
      </c>
      <c r="C31" s="17" t="s">
        <v>11</v>
      </c>
      <c r="D31" s="17">
        <v>85</v>
      </c>
      <c r="E31" s="17" t="b">
        <f t="shared" si="18"/>
        <v>1</v>
      </c>
      <c r="F31" s="17">
        <f t="shared" ca="1" si="21"/>
        <v>91</v>
      </c>
      <c r="G31" s="10">
        <f t="shared" si="22"/>
        <v>85</v>
      </c>
      <c r="H31" s="10">
        <f>IF(ISBLANK($D31),"",IF($E31,LOOKUP($G31,'Conversion Charts'!$A$9:C$109),""))</f>
        <v>91</v>
      </c>
      <c r="I31" s="10">
        <f>IF(ISBLANK($D31),"",IF($E31,LOOKUP($G31,'Conversion Charts'!$A$9:$A$109,'Conversion Charts'!D$9:D$109),""))</f>
        <v>89</v>
      </c>
      <c r="J31" s="10">
        <f>IF(ISBLANK($D31),"",IF($E31,LOOKUP($G31,'Conversion Charts'!$A$9:$A$109,'Conversion Charts'!E$9:E$109),""))</f>
        <v>86</v>
      </c>
      <c r="K31" s="10">
        <f>IF(ISBLANK($D31),"",IF($E31,LOOKUP($G31,'Conversion Charts'!$A$9:$A$109,'Conversion Charts'!F$9:F$109),""))</f>
        <v>92</v>
      </c>
      <c r="L31" s="10">
        <f>IF(ISBLANK($D31),"",IF($E31,LOOKUP($G31,'Conversion Charts'!$A$9:$A$109,'Conversion Charts'!G$9:G$109),""))</f>
        <v>89</v>
      </c>
    </row>
    <row r="32" spans="1:12" x14ac:dyDescent="0.25">
      <c r="A32" s="10">
        <f t="shared" si="20"/>
        <v>14</v>
      </c>
      <c r="B32" s="13" t="s">
        <v>50</v>
      </c>
      <c r="C32" s="17" t="s">
        <v>11</v>
      </c>
      <c r="D32" s="17">
        <v>72</v>
      </c>
      <c r="E32" s="17" t="b">
        <f t="shared" si="18"/>
        <v>1</v>
      </c>
      <c r="F32" s="17">
        <f t="shared" ca="1" si="21"/>
        <v>84</v>
      </c>
      <c r="G32" s="10">
        <f t="shared" si="22"/>
        <v>72</v>
      </c>
      <c r="H32" s="10">
        <f>IF(ISBLANK($D32),"",IF($E32,LOOKUP($G32,'Conversion Charts'!$A$9:C$109),""))</f>
        <v>84</v>
      </c>
      <c r="I32" s="10">
        <f>IF(ISBLANK($D32),"",IF($E32,LOOKUP($G32,'Conversion Charts'!$A$9:$A$109,'Conversion Charts'!D$9:D$109),""))</f>
        <v>83</v>
      </c>
      <c r="J32" s="10">
        <f>IF(ISBLANK($D32),"",IF($E32,LOOKUP($G32,'Conversion Charts'!$A$9:$A$109,'Conversion Charts'!E$9:E$109),""))</f>
        <v>73</v>
      </c>
      <c r="K32" s="10">
        <f>IF(ISBLANK($D32),"",IF($E32,LOOKUP($G32,'Conversion Charts'!$A$9:$A$109,'Conversion Charts'!F$9:F$109),""))</f>
        <v>85</v>
      </c>
      <c r="L32" s="10">
        <f>IF(ISBLANK($D32),"",IF($E32,LOOKUP($G32,'Conversion Charts'!$A$9:$A$109,'Conversion Charts'!G$9:G$109),""))</f>
        <v>79</v>
      </c>
    </row>
    <row r="33" spans="1:12" x14ac:dyDescent="0.25">
      <c r="A33" s="10">
        <f t="shared" si="20"/>
        <v>15</v>
      </c>
      <c r="B33" s="13" t="s">
        <v>51</v>
      </c>
      <c r="C33" s="17" t="s">
        <v>11</v>
      </c>
      <c r="D33" s="17">
        <v>85</v>
      </c>
      <c r="E33" s="17" t="b">
        <f t="shared" si="18"/>
        <v>1</v>
      </c>
      <c r="F33" s="17">
        <f t="shared" ca="1" si="21"/>
        <v>91</v>
      </c>
      <c r="G33" s="10">
        <f t="shared" si="22"/>
        <v>85</v>
      </c>
      <c r="H33" s="10">
        <f>IF(ISBLANK($D33),"",IF($E33,LOOKUP($G33,'Conversion Charts'!$A$9:C$109),""))</f>
        <v>91</v>
      </c>
      <c r="I33" s="10">
        <f>IF(ISBLANK($D33),"",IF($E33,LOOKUP($G33,'Conversion Charts'!$A$9:$A$109,'Conversion Charts'!D$9:D$109),""))</f>
        <v>89</v>
      </c>
      <c r="J33" s="10">
        <f>IF(ISBLANK($D33),"",IF($E33,LOOKUP($G33,'Conversion Charts'!$A$9:$A$109,'Conversion Charts'!E$9:E$109),""))</f>
        <v>86</v>
      </c>
      <c r="K33" s="10">
        <f>IF(ISBLANK($D33),"",IF($E33,LOOKUP($G33,'Conversion Charts'!$A$9:$A$109,'Conversion Charts'!F$9:F$109),""))</f>
        <v>92</v>
      </c>
      <c r="L33" s="10">
        <f>IF(ISBLANK($D33),"",IF($E33,LOOKUP($G33,'Conversion Charts'!$A$9:$A$109,'Conversion Charts'!G$9:G$109),""))</f>
        <v>89</v>
      </c>
    </row>
    <row r="34" spans="1:12" x14ac:dyDescent="0.25">
      <c r="A34" s="10">
        <f t="shared" si="20"/>
        <v>16</v>
      </c>
      <c r="B34" s="13" t="s">
        <v>52</v>
      </c>
      <c r="C34" s="17" t="s">
        <v>11</v>
      </c>
      <c r="D34" s="17">
        <v>85</v>
      </c>
      <c r="E34" s="17" t="b">
        <f t="shared" si="18"/>
        <v>1</v>
      </c>
      <c r="F34" s="17">
        <f t="shared" ca="1" si="21"/>
        <v>91</v>
      </c>
      <c r="G34" s="10">
        <f t="shared" si="22"/>
        <v>85</v>
      </c>
      <c r="H34" s="10">
        <f>IF(ISBLANK($D34),"",IF($E34,LOOKUP($G34,'Conversion Charts'!$A$9:C$109),""))</f>
        <v>91</v>
      </c>
      <c r="I34" s="10">
        <f>IF(ISBLANK($D34),"",IF($E34,LOOKUP($G34,'Conversion Charts'!$A$9:$A$109,'Conversion Charts'!D$9:D$109),""))</f>
        <v>89</v>
      </c>
      <c r="J34" s="10">
        <f>IF(ISBLANK($D34),"",IF($E34,LOOKUP($G34,'Conversion Charts'!$A$9:$A$109,'Conversion Charts'!E$9:E$109),""))</f>
        <v>86</v>
      </c>
      <c r="K34" s="10">
        <f>IF(ISBLANK($D34),"",IF($E34,LOOKUP($G34,'Conversion Charts'!$A$9:$A$109,'Conversion Charts'!F$9:F$109),""))</f>
        <v>92</v>
      </c>
      <c r="L34" s="10">
        <f>IF(ISBLANK($D34),"",IF($E34,LOOKUP($G34,'Conversion Charts'!$A$9:$A$109,'Conversion Charts'!G$9:G$109),""))</f>
        <v>89</v>
      </c>
    </row>
    <row r="35" spans="1:12" x14ac:dyDescent="0.25">
      <c r="A35" s="10">
        <f t="shared" si="20"/>
        <v>17</v>
      </c>
      <c r="B35" s="13" t="s">
        <v>53</v>
      </c>
      <c r="C35" s="17" t="s">
        <v>11</v>
      </c>
      <c r="D35" s="17">
        <v>62</v>
      </c>
      <c r="E35" s="17" t="b">
        <f t="shared" si="18"/>
        <v>1</v>
      </c>
      <c r="F35" s="17">
        <f t="shared" ca="1" si="21"/>
        <v>78</v>
      </c>
      <c r="G35" s="10">
        <f t="shared" si="22"/>
        <v>62</v>
      </c>
      <c r="H35" s="10">
        <f>IF(ISBLANK($D35),"",IF($E35,LOOKUP($G35,'Conversion Charts'!$A$9:C$109),""))</f>
        <v>78</v>
      </c>
      <c r="I35" s="10">
        <f>IF(ISBLANK($D35),"",IF($E35,LOOKUP($G35,'Conversion Charts'!$A$9:$A$109,'Conversion Charts'!D$9:D$109),""))</f>
        <v>78</v>
      </c>
      <c r="J35" s="10">
        <f>IF(ISBLANK($D35),"",IF($E35,LOOKUP($G35,'Conversion Charts'!$A$9:$A$109,'Conversion Charts'!E$9:E$109),""))</f>
        <v>63</v>
      </c>
      <c r="K35" s="10">
        <f>IF(ISBLANK($D35),"",IF($E35,LOOKUP($G35,'Conversion Charts'!$A$9:$A$109,'Conversion Charts'!F$9:F$109),""))</f>
        <v>79</v>
      </c>
      <c r="L35" s="10">
        <f>IF(ISBLANK($D35),"",IF($E35,LOOKUP($G35,'Conversion Charts'!$A$9:$A$109,'Conversion Charts'!G$9:G$109),""))</f>
        <v>72</v>
      </c>
    </row>
    <row r="36" spans="1:12" x14ac:dyDescent="0.25">
      <c r="A36" s="10">
        <f t="shared" si="20"/>
        <v>18</v>
      </c>
      <c r="B36" s="13" t="s">
        <v>54</v>
      </c>
      <c r="C36" s="17" t="s">
        <v>11</v>
      </c>
      <c r="D36" s="17">
        <v>40</v>
      </c>
      <c r="E36" s="17" t="b">
        <f t="shared" si="18"/>
        <v>1</v>
      </c>
      <c r="F36" s="17">
        <f t="shared" ca="1" si="21"/>
        <v>65</v>
      </c>
      <c r="G36" s="10">
        <f t="shared" si="22"/>
        <v>40</v>
      </c>
      <c r="H36" s="10">
        <f>IF(ISBLANK($D36),"",IF($E36,LOOKUP($G36,'Conversion Charts'!$A$9:C$109),""))</f>
        <v>65</v>
      </c>
      <c r="I36" s="10">
        <f>IF(ISBLANK($D36),"",IF($E36,LOOKUP($G36,'Conversion Charts'!$A$9:$A$109,'Conversion Charts'!D$9:D$109),""))</f>
        <v>67</v>
      </c>
      <c r="J36" s="10">
        <f>IF(ISBLANK($D36),"",IF($E36,LOOKUP($G36,'Conversion Charts'!$A$9:$A$109,'Conversion Charts'!E$9:E$109),""))</f>
        <v>41</v>
      </c>
      <c r="K36" s="10">
        <f>IF(ISBLANK($D36),"",IF($E36,LOOKUP($G36,'Conversion Charts'!$A$9:$A$109,'Conversion Charts'!F$9:F$109),""))</f>
        <v>63</v>
      </c>
      <c r="L36" s="10">
        <f>IF(ISBLANK($D36),"",IF($E36,LOOKUP($G36,'Conversion Charts'!$A$9:$A$109,'Conversion Charts'!G$9:G$109),""))</f>
        <v>55</v>
      </c>
    </row>
    <row r="37" spans="1:12" x14ac:dyDescent="0.25">
      <c r="A37" s="10">
        <f t="shared" si="20"/>
        <v>19</v>
      </c>
      <c r="B37" s="13" t="s">
        <v>55</v>
      </c>
      <c r="C37" s="17" t="s">
        <v>11</v>
      </c>
      <c r="D37" s="17"/>
      <c r="E37" s="17" t="str">
        <f t="shared" si="18"/>
        <v/>
      </c>
      <c r="F37" s="17" t="str">
        <f t="shared" ca="1" si="21"/>
        <v/>
      </c>
      <c r="G37" s="10" t="str">
        <f t="shared" si="22"/>
        <v/>
      </c>
      <c r="H37" s="10" t="str">
        <f>IF(ISBLANK($D37),"",IF($E37,LOOKUP($G37,'Conversion Charts'!$A$9:C$109),""))</f>
        <v/>
      </c>
      <c r="I37" s="10" t="str">
        <f>IF(ISBLANK($D37),"",IF($E37,LOOKUP($G37,'Conversion Charts'!$A$9:$A$109,'Conversion Charts'!D$9:D$109),""))</f>
        <v/>
      </c>
      <c r="J37" s="10" t="str">
        <f>IF(ISBLANK($D37),"",IF($E37,LOOKUP($G37,'Conversion Charts'!$A$9:$A$109,'Conversion Charts'!E$9:E$109),""))</f>
        <v/>
      </c>
      <c r="K37" s="10" t="str">
        <f>IF(ISBLANK($D37),"",IF($E37,LOOKUP($G37,'Conversion Charts'!$A$9:$A$109,'Conversion Charts'!F$9:F$109),""))</f>
        <v/>
      </c>
      <c r="L37" s="10" t="str">
        <f>IF(ISBLANK($D37),"",IF($E37,LOOKUP($G37,'Conversion Charts'!$A$9:$A$109,'Conversion Charts'!G$9:G$109),""))</f>
        <v/>
      </c>
    </row>
    <row r="38" spans="1:12" x14ac:dyDescent="0.25">
      <c r="A38" s="10">
        <f t="shared" si="20"/>
        <v>20</v>
      </c>
      <c r="B38" s="13" t="s">
        <v>56</v>
      </c>
      <c r="C38" s="17" t="s">
        <v>11</v>
      </c>
      <c r="D38" s="17">
        <v>52</v>
      </c>
      <c r="E38" s="17" t="b">
        <f t="shared" si="18"/>
        <v>1</v>
      </c>
      <c r="F38" s="17">
        <f t="shared" ca="1" si="21"/>
        <v>72</v>
      </c>
      <c r="G38" s="10">
        <f t="shared" si="22"/>
        <v>52</v>
      </c>
      <c r="H38" s="10">
        <f>IF(ISBLANK($D38),"",IF($E38,LOOKUP($G38,'Conversion Charts'!$A$9:C$109),""))</f>
        <v>72</v>
      </c>
      <c r="I38" s="10">
        <f>IF(ISBLANK($D38),"",IF($E38,LOOKUP($G38,'Conversion Charts'!$A$9:$A$109,'Conversion Charts'!D$9:D$109),""))</f>
        <v>73</v>
      </c>
      <c r="J38" s="10">
        <f>IF(ISBLANK($D38),"",IF($E38,LOOKUP($G38,'Conversion Charts'!$A$9:$A$109,'Conversion Charts'!E$9:E$109),""))</f>
        <v>53</v>
      </c>
      <c r="K38" s="10">
        <f>IF(ISBLANK($D38),"",IF($E38,LOOKUP($G38,'Conversion Charts'!$A$9:$A$109,'Conversion Charts'!F$9:F$109),""))</f>
        <v>72</v>
      </c>
      <c r="L38" s="10">
        <f>IF(ISBLANK($D38),"",IF($E38,LOOKUP($G38,'Conversion Charts'!$A$9:$A$109,'Conversion Charts'!G$9:G$109),""))</f>
        <v>64</v>
      </c>
    </row>
    <row r="39" spans="1:12" x14ac:dyDescent="0.25">
      <c r="A39" s="10">
        <f t="shared" si="20"/>
        <v>21</v>
      </c>
      <c r="B39" s="13" t="s">
        <v>57</v>
      </c>
      <c r="C39" s="17" t="s">
        <v>11</v>
      </c>
      <c r="D39" s="17">
        <v>99</v>
      </c>
      <c r="E39" s="17" t="b">
        <f t="shared" si="18"/>
        <v>1</v>
      </c>
      <c r="F39" s="17">
        <f t="shared" ca="1" si="21"/>
        <v>99</v>
      </c>
      <c r="G39" s="10">
        <f t="shared" si="22"/>
        <v>99</v>
      </c>
      <c r="H39" s="10">
        <f>IF(ISBLANK($D39),"",IF($E39,LOOKUP($G39,'Conversion Charts'!$A$9:C$109),""))</f>
        <v>99</v>
      </c>
      <c r="I39" s="10">
        <f>IF(ISBLANK($D39),"",IF($E39,LOOKUP($G39,'Conversion Charts'!$A$9:$A$109,'Conversion Charts'!D$9:D$109),""))</f>
        <v>99</v>
      </c>
      <c r="J39" s="10">
        <f>IF(ISBLANK($D39),"",IF($E39,LOOKUP($G39,'Conversion Charts'!$A$9:$A$109,'Conversion Charts'!E$9:E$109),""))</f>
        <v>100</v>
      </c>
      <c r="K39" s="10">
        <f>IF(ISBLANK($D39),"",IF($E39,LOOKUP($G39,'Conversion Charts'!$A$9:$A$109,'Conversion Charts'!F$9:F$109),""))</f>
        <v>99</v>
      </c>
      <c r="L39" s="10">
        <f>IF(ISBLANK($D39),"",IF($E39,LOOKUP($G39,'Conversion Charts'!$A$9:$A$109,'Conversion Charts'!G$9:G$109),""))</f>
        <v>99</v>
      </c>
    </row>
    <row r="40" spans="1:12" x14ac:dyDescent="0.25">
      <c r="A40" s="10">
        <f t="shared" si="20"/>
        <v>22</v>
      </c>
      <c r="B40" s="13" t="s">
        <v>58</v>
      </c>
      <c r="C40" s="17" t="s">
        <v>11</v>
      </c>
      <c r="D40" s="17">
        <v>77</v>
      </c>
      <c r="E40" s="17" t="b">
        <f t="shared" si="18"/>
        <v>1</v>
      </c>
      <c r="F40" s="17">
        <f t="shared" ca="1" si="21"/>
        <v>86</v>
      </c>
      <c r="G40" s="10">
        <f t="shared" si="22"/>
        <v>77</v>
      </c>
      <c r="H40" s="10">
        <f>IF(ISBLANK($D40),"",IF($E40,LOOKUP($G40,'Conversion Charts'!$A$9:C$109),""))</f>
        <v>86</v>
      </c>
      <c r="I40" s="10">
        <f>IF(ISBLANK($D40),"",IF($E40,LOOKUP($G40,'Conversion Charts'!$A$9:$A$109,'Conversion Charts'!D$9:D$109),""))</f>
        <v>85</v>
      </c>
      <c r="J40" s="10">
        <f>IF(ISBLANK($D40),"",IF($E40,LOOKUP($G40,'Conversion Charts'!$A$9:$A$109,'Conversion Charts'!E$9:E$109),""))</f>
        <v>78</v>
      </c>
      <c r="K40" s="10">
        <f>IF(ISBLANK($D40),"",IF($E40,LOOKUP($G40,'Conversion Charts'!$A$9:$A$109,'Conversion Charts'!F$9:F$109),""))</f>
        <v>88</v>
      </c>
      <c r="L40" s="10">
        <f>IF(ISBLANK($D40),"",IF($E40,LOOKUP($G40,'Conversion Charts'!$A$9:$A$109,'Conversion Charts'!G$9:G$109),""))</f>
        <v>83</v>
      </c>
    </row>
    <row r="41" spans="1:12" x14ac:dyDescent="0.25">
      <c r="A41" s="10">
        <f t="shared" si="20"/>
        <v>23</v>
      </c>
      <c r="B41" s="13" t="s">
        <v>59</v>
      </c>
      <c r="C41" s="17" t="s">
        <v>33</v>
      </c>
      <c r="D41" s="17">
        <v>44</v>
      </c>
      <c r="E41" s="17" t="b">
        <f t="shared" si="18"/>
        <v>1</v>
      </c>
      <c r="F41" s="17">
        <f t="shared" ca="1" si="21"/>
        <v>67</v>
      </c>
      <c r="G41" s="10">
        <f t="shared" si="22"/>
        <v>44</v>
      </c>
      <c r="H41" s="10">
        <f>IF(ISBLANK($D41),"",IF($E41,LOOKUP($G41,'Conversion Charts'!$A$9:C$109),""))</f>
        <v>67</v>
      </c>
      <c r="I41" s="10">
        <f>IF(ISBLANK($D41),"",IF($E41,LOOKUP($G41,'Conversion Charts'!$A$9:$A$109,'Conversion Charts'!D$9:D$109),""))</f>
        <v>69</v>
      </c>
      <c r="J41" s="10">
        <f>IF(ISBLANK($D41),"",IF($E41,LOOKUP($G41,'Conversion Charts'!$A$9:$A$109,'Conversion Charts'!E$9:E$109),""))</f>
        <v>45</v>
      </c>
      <c r="K41" s="10">
        <f>IF(ISBLANK($D41),"",IF($E41,LOOKUP($G41,'Conversion Charts'!$A$9:$A$109,'Conversion Charts'!F$9:F$109),""))</f>
        <v>66</v>
      </c>
      <c r="L41" s="10">
        <f>IF(ISBLANK($D41),"",IF($E41,LOOKUP($G41,'Conversion Charts'!$A$9:$A$109,'Conversion Charts'!G$9:G$109),""))</f>
        <v>58</v>
      </c>
    </row>
    <row r="42" spans="1:12" x14ac:dyDescent="0.25">
      <c r="A42" s="10">
        <f t="shared" si="20"/>
        <v>24</v>
      </c>
      <c r="B42" s="13" t="s">
        <v>60</v>
      </c>
      <c r="C42" s="17" t="s">
        <v>33</v>
      </c>
      <c r="D42" s="17">
        <v>78</v>
      </c>
      <c r="E42" s="17" t="b">
        <f t="shared" si="18"/>
        <v>1</v>
      </c>
      <c r="F42" s="17">
        <f t="shared" ca="1" si="21"/>
        <v>87</v>
      </c>
      <c r="G42" s="10">
        <f t="shared" si="22"/>
        <v>78</v>
      </c>
      <c r="H42" s="10">
        <f>IF(ISBLANK($D42),"",IF($E42,LOOKUP($G42,'Conversion Charts'!$A$9:C$109),""))</f>
        <v>87</v>
      </c>
      <c r="I42" s="10">
        <f>IF(ISBLANK($D42),"",IF($E42,LOOKUP($G42,'Conversion Charts'!$A$9:$A$109,'Conversion Charts'!D$9:D$109),""))</f>
        <v>86</v>
      </c>
      <c r="J42" s="10">
        <f>IF(ISBLANK($D42),"",IF($E42,LOOKUP($G42,'Conversion Charts'!$A$9:$A$109,'Conversion Charts'!E$9:E$109),""))</f>
        <v>79</v>
      </c>
      <c r="K42" s="10">
        <f>IF(ISBLANK($D42),"",IF($E42,LOOKUP($G42,'Conversion Charts'!$A$9:$A$109,'Conversion Charts'!F$9:F$109),""))</f>
        <v>88</v>
      </c>
      <c r="L42" s="10">
        <f>IF(ISBLANK($D42),"",IF($E42,LOOKUP($G42,'Conversion Charts'!$A$9:$A$109,'Conversion Charts'!G$9:G$109),""))</f>
        <v>84</v>
      </c>
    </row>
    <row r="43" spans="1:12" x14ac:dyDescent="0.25">
      <c r="A43" s="10">
        <f t="shared" si="20"/>
        <v>25</v>
      </c>
      <c r="B43" s="13" t="s">
        <v>61</v>
      </c>
      <c r="C43" s="17" t="s">
        <v>33</v>
      </c>
      <c r="D43" s="17" t="s">
        <v>29</v>
      </c>
      <c r="E43" s="17" t="b">
        <f t="shared" si="18"/>
        <v>0</v>
      </c>
      <c r="F43" s="17" t="str">
        <f t="shared" ca="1" si="21"/>
        <v/>
      </c>
      <c r="G43" s="10" t="str">
        <f t="shared" si="22"/>
        <v/>
      </c>
      <c r="H43" s="10" t="str">
        <f>IF(ISBLANK($D43),"",IF($E43,LOOKUP($G43,'Conversion Charts'!$A$9:C$109),""))</f>
        <v/>
      </c>
      <c r="I43" s="10" t="str">
        <f>IF(ISBLANK($D43),"",IF($E43,LOOKUP($G43,'Conversion Charts'!$A$9:$A$109,'Conversion Charts'!D$9:D$109),""))</f>
        <v/>
      </c>
      <c r="J43" s="10" t="str">
        <f>IF(ISBLANK($D43),"",IF($E43,LOOKUP($G43,'Conversion Charts'!$A$9:$A$109,'Conversion Charts'!E$9:E$109),""))</f>
        <v/>
      </c>
      <c r="K43" s="10" t="str">
        <f>IF(ISBLANK($D43),"",IF($E43,LOOKUP($G43,'Conversion Charts'!$A$9:$A$109,'Conversion Charts'!F$9:F$109),""))</f>
        <v/>
      </c>
      <c r="L43" s="10" t="str">
        <f>IF(ISBLANK($D43),"",IF($E43,LOOKUP($G43,'Conversion Charts'!$A$9:$A$109,'Conversion Charts'!G$9:G$109),""))</f>
        <v/>
      </c>
    </row>
    <row r="44" spans="1:12" x14ac:dyDescent="0.25">
      <c r="A44" s="10">
        <f t="shared" si="20"/>
        <v>26</v>
      </c>
      <c r="B44" s="13" t="s">
        <v>62</v>
      </c>
      <c r="C44" s="17" t="s">
        <v>33</v>
      </c>
      <c r="D44" s="17">
        <v>48</v>
      </c>
      <c r="E44" s="17" t="b">
        <f t="shared" si="18"/>
        <v>1</v>
      </c>
      <c r="F44" s="17">
        <f t="shared" ca="1" si="21"/>
        <v>69</v>
      </c>
      <c r="G44" s="10">
        <f t="shared" si="22"/>
        <v>48</v>
      </c>
      <c r="H44" s="10">
        <f>IF(ISBLANK($D44),"",IF($E44,LOOKUP($G44,'Conversion Charts'!$A$9:C$109),""))</f>
        <v>69</v>
      </c>
      <c r="I44" s="10">
        <f>IF(ISBLANK($D44),"",IF($E44,LOOKUP($G44,'Conversion Charts'!$A$9:$A$109,'Conversion Charts'!D$9:D$109),""))</f>
        <v>71</v>
      </c>
      <c r="J44" s="10">
        <f>IF(ISBLANK($D44),"",IF($E44,LOOKUP($G44,'Conversion Charts'!$A$9:$A$109,'Conversion Charts'!E$9:E$109),""))</f>
        <v>49</v>
      </c>
      <c r="K44" s="10">
        <f>IF(ISBLANK($D44),"",IF($E44,LOOKUP($G44,'Conversion Charts'!$A$9:$A$109,'Conversion Charts'!F$9:F$109),""))</f>
        <v>69</v>
      </c>
      <c r="L44" s="10">
        <f>IF(ISBLANK($D44),"",IF($E44,LOOKUP($G44,'Conversion Charts'!$A$9:$A$109,'Conversion Charts'!G$9:G$109),""))</f>
        <v>61</v>
      </c>
    </row>
    <row r="45" spans="1:12" x14ac:dyDescent="0.25">
      <c r="A45" s="10">
        <f t="shared" si="20"/>
        <v>27</v>
      </c>
      <c r="B45" s="13" t="s">
        <v>63</v>
      </c>
      <c r="C45" s="17" t="s">
        <v>33</v>
      </c>
      <c r="D45" s="17">
        <v>95</v>
      </c>
      <c r="E45" s="17" t="b">
        <f t="shared" si="18"/>
        <v>1</v>
      </c>
      <c r="F45" s="17">
        <f t="shared" ca="1" si="21"/>
        <v>97</v>
      </c>
      <c r="G45" s="10">
        <f t="shared" si="22"/>
        <v>95</v>
      </c>
      <c r="H45" s="10">
        <f>IF(ISBLANK($D45),"",IF($E45,LOOKUP($G45,'Conversion Charts'!$A$9:C$109),""))</f>
        <v>97</v>
      </c>
      <c r="I45" s="10">
        <f>IF(ISBLANK($D45),"",IF($E45,LOOKUP($G45,'Conversion Charts'!$A$9:$A$109,'Conversion Charts'!D$9:D$109),""))</f>
        <v>95</v>
      </c>
      <c r="J45" s="10">
        <f>IF(ISBLANK($D45),"",IF($E45,LOOKUP($G45,'Conversion Charts'!$A$9:$A$109,'Conversion Charts'!E$9:E$109),""))</f>
        <v>96</v>
      </c>
      <c r="K45" s="10">
        <f>IF(ISBLANK($D45),"",IF($E45,LOOKUP($G45,'Conversion Charts'!$A$9:$A$109,'Conversion Charts'!F$9:F$109),""))</f>
        <v>97</v>
      </c>
      <c r="L45" s="10">
        <f>IF(ISBLANK($D45),"",IF($E45,LOOKUP($G45,'Conversion Charts'!$A$9:$A$109,'Conversion Charts'!G$9:G$109),""))</f>
        <v>96</v>
      </c>
    </row>
    <row r="46" spans="1:12" x14ac:dyDescent="0.25">
      <c r="A46" s="10">
        <f t="shared" si="20"/>
        <v>28</v>
      </c>
      <c r="B46" s="13" t="s">
        <v>64</v>
      </c>
      <c r="C46" s="17" t="s">
        <v>33</v>
      </c>
      <c r="D46" s="17">
        <v>92</v>
      </c>
      <c r="E46" s="17" t="b">
        <f t="shared" si="18"/>
        <v>1</v>
      </c>
      <c r="F46" s="17">
        <f t="shared" ca="1" si="21"/>
        <v>95</v>
      </c>
      <c r="G46" s="10">
        <f t="shared" si="22"/>
        <v>92</v>
      </c>
      <c r="H46" s="10">
        <f>IF(ISBLANK($D46),"",IF($E46,LOOKUP($G46,'Conversion Charts'!$A$9:C$109),""))</f>
        <v>95</v>
      </c>
      <c r="I46" s="10">
        <f>IF(ISBLANK($D46),"",IF($E46,LOOKUP($G46,'Conversion Charts'!$A$9:$A$109,'Conversion Charts'!D$9:D$109),""))</f>
        <v>93</v>
      </c>
      <c r="J46" s="10">
        <f>IF(ISBLANK($D46),"",IF($E46,LOOKUP($G46,'Conversion Charts'!$A$9:$A$109,'Conversion Charts'!E$9:E$109),""))</f>
        <v>93</v>
      </c>
      <c r="K46" s="10">
        <f>IF(ISBLANK($D46),"",IF($E46,LOOKUP($G46,'Conversion Charts'!$A$9:$A$109,'Conversion Charts'!F$9:F$109),""))</f>
        <v>96</v>
      </c>
      <c r="L46" s="10">
        <f>IF(ISBLANK($D46),"",IF($E46,LOOKUP($G46,'Conversion Charts'!$A$9:$A$109,'Conversion Charts'!G$9:G$109),""))</f>
        <v>94</v>
      </c>
    </row>
    <row r="47" spans="1:12" x14ac:dyDescent="0.25">
      <c r="A47" s="10">
        <f t="shared" si="20"/>
        <v>29</v>
      </c>
      <c r="B47" s="13" t="s">
        <v>65</v>
      </c>
      <c r="C47" s="17" t="s">
        <v>33</v>
      </c>
      <c r="D47" s="17">
        <v>66</v>
      </c>
      <c r="E47" s="17" t="b">
        <f t="shared" si="18"/>
        <v>1</v>
      </c>
      <c r="F47" s="17">
        <f t="shared" ca="1" si="21"/>
        <v>80</v>
      </c>
      <c r="G47" s="10">
        <f t="shared" si="22"/>
        <v>66</v>
      </c>
      <c r="H47" s="10">
        <f>IF(ISBLANK($D47),"",IF($E47,LOOKUP($G47,'Conversion Charts'!$A$9:C$109),""))</f>
        <v>80</v>
      </c>
      <c r="I47" s="10">
        <f>IF(ISBLANK($D47),"",IF($E47,LOOKUP($G47,'Conversion Charts'!$A$9:$A$109,'Conversion Charts'!D$9:D$109),""))</f>
        <v>80</v>
      </c>
      <c r="J47" s="10">
        <f>IF(ISBLANK($D47),"",IF($E47,LOOKUP($G47,'Conversion Charts'!$A$9:$A$109,'Conversion Charts'!E$9:E$109),""))</f>
        <v>67</v>
      </c>
      <c r="K47" s="10">
        <f>IF(ISBLANK($D47),"",IF($E47,LOOKUP($G47,'Conversion Charts'!$A$9:$A$109,'Conversion Charts'!F$9:F$109),""))</f>
        <v>81</v>
      </c>
      <c r="L47" s="10">
        <f>IF(ISBLANK($D47),"",IF($E47,LOOKUP($G47,'Conversion Charts'!$A$9:$A$109,'Conversion Charts'!G$9:G$109),""))</f>
        <v>75</v>
      </c>
    </row>
    <row r="48" spans="1:12" x14ac:dyDescent="0.25">
      <c r="A48" s="10">
        <f t="shared" si="20"/>
        <v>30</v>
      </c>
      <c r="B48" s="13" t="s">
        <v>66</v>
      </c>
      <c r="C48" s="17" t="s">
        <v>33</v>
      </c>
      <c r="D48" s="17">
        <v>83</v>
      </c>
      <c r="E48" s="17" t="b">
        <f t="shared" si="18"/>
        <v>1</v>
      </c>
      <c r="F48" s="17">
        <f t="shared" ca="1" si="21"/>
        <v>90</v>
      </c>
      <c r="G48" s="10">
        <f t="shared" si="22"/>
        <v>83</v>
      </c>
      <c r="H48" s="10">
        <f>IF(ISBLANK($D48),"",IF($E48,LOOKUP($G48,'Conversion Charts'!$A$9:C$109),""))</f>
        <v>90</v>
      </c>
      <c r="I48" s="10">
        <f>IF(ISBLANK($D48),"",IF($E48,LOOKUP($G48,'Conversion Charts'!$A$9:$A$109,'Conversion Charts'!D$9:D$109),""))</f>
        <v>88</v>
      </c>
      <c r="J48" s="10">
        <f>IF(ISBLANK($D48),"",IF($E48,LOOKUP($G48,'Conversion Charts'!$A$9:$A$109,'Conversion Charts'!E$9:E$109),""))</f>
        <v>84</v>
      </c>
      <c r="K48" s="10">
        <f>IF(ISBLANK($D48),"",IF($E48,LOOKUP($G48,'Conversion Charts'!$A$9:$A$109,'Conversion Charts'!F$9:F$109),""))</f>
        <v>91</v>
      </c>
      <c r="L48" s="10">
        <f>IF(ISBLANK($D48),"",IF($E48,LOOKUP($G48,'Conversion Charts'!$A$9:$A$109,'Conversion Charts'!G$9:G$109),""))</f>
        <v>87</v>
      </c>
    </row>
    <row r="49" spans="1:12" x14ac:dyDescent="0.25">
      <c r="A49" s="10">
        <f t="shared" si="20"/>
        <v>31</v>
      </c>
      <c r="B49" s="13" t="s">
        <v>67</v>
      </c>
      <c r="C49" s="17" t="s">
        <v>33</v>
      </c>
      <c r="D49" s="17">
        <v>59</v>
      </c>
      <c r="E49" s="17" t="b">
        <f t="shared" si="18"/>
        <v>1</v>
      </c>
      <c r="F49" s="17">
        <f t="shared" ca="1" si="21"/>
        <v>76</v>
      </c>
      <c r="G49" s="10">
        <f t="shared" si="22"/>
        <v>59</v>
      </c>
      <c r="H49" s="10">
        <f>IF(ISBLANK($D49),"",IF($E49,LOOKUP($G49,'Conversion Charts'!$A$9:C$109),""))</f>
        <v>76</v>
      </c>
      <c r="I49" s="10">
        <f>IF(ISBLANK($D49),"",IF($E49,LOOKUP($G49,'Conversion Charts'!$A$9:$A$109,'Conversion Charts'!D$9:D$109),""))</f>
        <v>77</v>
      </c>
      <c r="J49" s="10">
        <f>IF(ISBLANK($D49),"",IF($E49,LOOKUP($G49,'Conversion Charts'!$A$9:$A$109,'Conversion Charts'!E$9:E$109),""))</f>
        <v>60</v>
      </c>
      <c r="K49" s="10">
        <f>IF(ISBLANK($D49),"",IF($E49,LOOKUP($G49,'Conversion Charts'!$A$9:$A$109,'Conversion Charts'!F$9:F$109),""))</f>
        <v>77</v>
      </c>
      <c r="L49" s="10">
        <f>IF(ISBLANK($D49),"",IF($E49,LOOKUP($G49,'Conversion Charts'!$A$9:$A$109,'Conversion Charts'!G$9:G$109),""))</f>
        <v>69</v>
      </c>
    </row>
    <row r="50" spans="1:12" x14ac:dyDescent="0.25">
      <c r="A50" s="10">
        <f t="shared" si="20"/>
        <v>32</v>
      </c>
      <c r="B50" s="13" t="s">
        <v>68</v>
      </c>
      <c r="C50" s="17" t="s">
        <v>33</v>
      </c>
      <c r="D50" s="17">
        <v>25</v>
      </c>
      <c r="E50" s="17" t="b">
        <f t="shared" si="18"/>
        <v>1</v>
      </c>
      <c r="F50" s="17">
        <f t="shared" ca="1" si="21"/>
        <v>56</v>
      </c>
      <c r="G50" s="10">
        <f t="shared" si="22"/>
        <v>25</v>
      </c>
      <c r="H50" s="10">
        <f>IF(ISBLANK($D50),"",IF($E50,LOOKUP($G50,'Conversion Charts'!$A$9:C$109),""))</f>
        <v>56</v>
      </c>
      <c r="I50" s="10">
        <f>IF(ISBLANK($D50),"",IF($E50,LOOKUP($G50,'Conversion Charts'!$A$9:$A$109,'Conversion Charts'!D$9:D$109),""))</f>
        <v>60</v>
      </c>
      <c r="J50" s="10">
        <f>IF(ISBLANK($D50),"",IF($E50,LOOKUP($G50,'Conversion Charts'!$A$9:$A$109,'Conversion Charts'!E$9:E$109),""))</f>
        <v>26</v>
      </c>
      <c r="K50" s="10">
        <f>IF(ISBLANK($D50),"",IF($E50,LOOKUP($G50,'Conversion Charts'!$A$9:$A$109,'Conversion Charts'!F$9:F$109),""))</f>
        <v>50</v>
      </c>
      <c r="L50" s="10">
        <f>IF(ISBLANK($D50),"",IF($E50,LOOKUP($G50,'Conversion Charts'!$A$9:$A$109,'Conversion Charts'!G$9:G$109),""))</f>
        <v>44</v>
      </c>
    </row>
    <row r="51" spans="1:12" x14ac:dyDescent="0.25">
      <c r="A51" s="10">
        <f t="shared" si="20"/>
        <v>33</v>
      </c>
      <c r="B51" s="13" t="s">
        <v>69</v>
      </c>
      <c r="C51" s="17" t="s">
        <v>33</v>
      </c>
      <c r="D51" s="17">
        <v>94</v>
      </c>
      <c r="E51" s="17" t="b">
        <f t="shared" si="18"/>
        <v>1</v>
      </c>
      <c r="F51" s="17">
        <f t="shared" ca="1" si="21"/>
        <v>96</v>
      </c>
      <c r="G51" s="10">
        <f t="shared" si="22"/>
        <v>94</v>
      </c>
      <c r="H51" s="10">
        <f>IF(ISBLANK($D51),"",IF($E51,LOOKUP($G51,'Conversion Charts'!$A$9:C$109),""))</f>
        <v>96</v>
      </c>
      <c r="I51" s="10">
        <f>IF(ISBLANK($D51),"",IF($E51,LOOKUP($G51,'Conversion Charts'!$A$9:$A$109,'Conversion Charts'!D$9:D$109),""))</f>
        <v>94</v>
      </c>
      <c r="J51" s="10">
        <f>IF(ISBLANK($D51),"",IF($E51,LOOKUP($G51,'Conversion Charts'!$A$9:$A$109,'Conversion Charts'!E$9:E$109),""))</f>
        <v>95</v>
      </c>
      <c r="K51" s="10">
        <f>IF(ISBLANK($D51),"",IF($E51,LOOKUP($G51,'Conversion Charts'!$A$9:$A$109,'Conversion Charts'!F$9:F$109),""))</f>
        <v>97</v>
      </c>
      <c r="L51" s="10">
        <f>IF(ISBLANK($D51),"",IF($E51,LOOKUP($G51,'Conversion Charts'!$A$9:$A$109,'Conversion Charts'!G$9:G$109),""))</f>
        <v>96</v>
      </c>
    </row>
    <row r="52" spans="1:12" x14ac:dyDescent="0.25">
      <c r="A52" s="10">
        <f t="shared" si="20"/>
        <v>34</v>
      </c>
      <c r="B52" s="13" t="s">
        <v>70</v>
      </c>
      <c r="C52" s="17" t="s">
        <v>33</v>
      </c>
      <c r="D52" s="17">
        <v>42</v>
      </c>
      <c r="E52" s="17" t="b">
        <f t="shared" si="18"/>
        <v>1</v>
      </c>
      <c r="F52" s="17">
        <f t="shared" ca="1" si="21"/>
        <v>66</v>
      </c>
      <c r="G52" s="10">
        <f t="shared" si="22"/>
        <v>42</v>
      </c>
      <c r="H52" s="10">
        <f>IF(ISBLANK($D52),"",IF($E52,LOOKUP($G52,'Conversion Charts'!$A$9:C$109),""))</f>
        <v>66</v>
      </c>
      <c r="I52" s="10">
        <f>IF(ISBLANK($D52),"",IF($E52,LOOKUP($G52,'Conversion Charts'!$A$9:$A$109,'Conversion Charts'!D$9:D$109),""))</f>
        <v>68</v>
      </c>
      <c r="J52" s="10">
        <f>IF(ISBLANK($D52),"",IF($E52,LOOKUP($G52,'Conversion Charts'!$A$9:$A$109,'Conversion Charts'!E$9:E$109),""))</f>
        <v>43</v>
      </c>
      <c r="K52" s="10">
        <f>IF(ISBLANK($D52),"",IF($E52,LOOKUP($G52,'Conversion Charts'!$A$9:$A$109,'Conversion Charts'!F$9:F$109),""))</f>
        <v>65</v>
      </c>
      <c r="L52" s="10">
        <f>IF(ISBLANK($D52),"",IF($E52,LOOKUP($G52,'Conversion Charts'!$A$9:$A$109,'Conversion Charts'!G$9:G$109),""))</f>
        <v>57</v>
      </c>
    </row>
    <row r="53" spans="1:12" x14ac:dyDescent="0.25">
      <c r="A53" s="10">
        <f t="shared" si="20"/>
        <v>35</v>
      </c>
      <c r="B53" s="13" t="s">
        <v>71</v>
      </c>
      <c r="C53" s="17" t="s">
        <v>33</v>
      </c>
      <c r="D53" s="17">
        <v>63</v>
      </c>
      <c r="E53" s="17" t="b">
        <f t="shared" si="18"/>
        <v>1</v>
      </c>
      <c r="F53" s="17">
        <f t="shared" ca="1" si="21"/>
        <v>78</v>
      </c>
      <c r="G53" s="10">
        <f t="shared" si="22"/>
        <v>63</v>
      </c>
      <c r="H53" s="10">
        <f>IF(ISBLANK($D53),"",IF($E53,LOOKUP($G53,'Conversion Charts'!$A$9:C$109),""))</f>
        <v>78</v>
      </c>
      <c r="I53" s="10">
        <f>IF(ISBLANK($D53),"",IF($E53,LOOKUP($G53,'Conversion Charts'!$A$9:$A$109,'Conversion Charts'!D$9:D$109),""))</f>
        <v>79</v>
      </c>
      <c r="J53" s="10">
        <f>IF(ISBLANK($D53),"",IF($E53,LOOKUP($G53,'Conversion Charts'!$A$9:$A$109,'Conversion Charts'!E$9:E$109),""))</f>
        <v>64</v>
      </c>
      <c r="K53" s="10">
        <f>IF(ISBLANK($D53),"",IF($E53,LOOKUP($G53,'Conversion Charts'!$A$9:$A$109,'Conversion Charts'!F$9:F$109),""))</f>
        <v>79</v>
      </c>
      <c r="L53" s="10">
        <f>IF(ISBLANK($D53),"",IF($E53,LOOKUP($G53,'Conversion Charts'!$A$9:$A$109,'Conversion Charts'!G$9:G$109),""))</f>
        <v>72</v>
      </c>
    </row>
    <row r="54" spans="1:12" x14ac:dyDescent="0.25">
      <c r="A54" s="10">
        <f t="shared" si="20"/>
        <v>36</v>
      </c>
      <c r="B54" s="13" t="s">
        <v>72</v>
      </c>
      <c r="C54" s="17" t="s">
        <v>33</v>
      </c>
      <c r="D54" s="17">
        <v>83</v>
      </c>
      <c r="E54" s="17" t="b">
        <f t="shared" si="18"/>
        <v>1</v>
      </c>
      <c r="F54" s="17">
        <f t="shared" ca="1" si="21"/>
        <v>90</v>
      </c>
      <c r="G54" s="10">
        <f t="shared" si="22"/>
        <v>83</v>
      </c>
      <c r="H54" s="10">
        <f>IF(ISBLANK($D54),"",IF($E54,LOOKUP($G54,'Conversion Charts'!$A$9:C$109),""))</f>
        <v>90</v>
      </c>
      <c r="I54" s="10">
        <f>IF(ISBLANK($D54),"",IF($E54,LOOKUP($G54,'Conversion Charts'!$A$9:$A$109,'Conversion Charts'!D$9:D$109),""))</f>
        <v>88</v>
      </c>
      <c r="J54" s="10">
        <f>IF(ISBLANK($D54),"",IF($E54,LOOKUP($G54,'Conversion Charts'!$A$9:$A$109,'Conversion Charts'!E$9:E$109),""))</f>
        <v>84</v>
      </c>
      <c r="K54" s="10">
        <f>IF(ISBLANK($D54),"",IF($E54,LOOKUP($G54,'Conversion Charts'!$A$9:$A$109,'Conversion Charts'!F$9:F$109),""))</f>
        <v>91</v>
      </c>
      <c r="L54" s="10">
        <f>IF(ISBLANK($D54),"",IF($E54,LOOKUP($G54,'Conversion Charts'!$A$9:$A$109,'Conversion Charts'!G$9:G$109),""))</f>
        <v>87</v>
      </c>
    </row>
    <row r="55" spans="1:12" x14ac:dyDescent="0.25">
      <c r="A55" s="10">
        <f t="shared" si="20"/>
        <v>37</v>
      </c>
      <c r="B55" s="13" t="s">
        <v>73</v>
      </c>
      <c r="C55" s="17" t="s">
        <v>33</v>
      </c>
      <c r="D55" s="17">
        <v>56</v>
      </c>
      <c r="E55" s="17" t="b">
        <f t="shared" si="18"/>
        <v>1</v>
      </c>
      <c r="F55" s="17">
        <f t="shared" ca="1" si="21"/>
        <v>74</v>
      </c>
      <c r="G55" s="10">
        <f t="shared" si="22"/>
        <v>56</v>
      </c>
      <c r="H55" s="10">
        <f>IF(ISBLANK($D55),"",IF($E55,LOOKUP($G55,'Conversion Charts'!$A$9:C$109),""))</f>
        <v>74</v>
      </c>
      <c r="I55" s="10">
        <f>IF(ISBLANK($D55),"",IF($E55,LOOKUP($G55,'Conversion Charts'!$A$9:$A$109,'Conversion Charts'!D$9:D$109),""))</f>
        <v>75</v>
      </c>
      <c r="J55" s="10">
        <f>IF(ISBLANK($D55),"",IF($E55,LOOKUP($G55,'Conversion Charts'!$A$9:$A$109,'Conversion Charts'!E$9:E$109),""))</f>
        <v>57</v>
      </c>
      <c r="K55" s="10">
        <f>IF(ISBLANK($D55),"",IF($E55,LOOKUP($G55,'Conversion Charts'!$A$9:$A$109,'Conversion Charts'!F$9:F$109),""))</f>
        <v>75</v>
      </c>
      <c r="L55" s="10">
        <f>IF(ISBLANK($D55),"",IF($E55,LOOKUP($G55,'Conversion Charts'!$A$9:$A$109,'Conversion Charts'!G$9:G$109),""))</f>
        <v>67</v>
      </c>
    </row>
    <row r="56" spans="1:12" x14ac:dyDescent="0.25">
      <c r="A56" s="10">
        <f t="shared" si="20"/>
        <v>38</v>
      </c>
      <c r="B56" s="13" t="s">
        <v>74</v>
      </c>
      <c r="C56" s="17" t="s">
        <v>33</v>
      </c>
      <c r="D56" s="17">
        <v>71</v>
      </c>
      <c r="E56" s="17" t="b">
        <f t="shared" si="18"/>
        <v>1</v>
      </c>
      <c r="F56" s="17">
        <f t="shared" ca="1" si="21"/>
        <v>83</v>
      </c>
      <c r="G56" s="10">
        <f t="shared" si="22"/>
        <v>71</v>
      </c>
      <c r="H56" s="10">
        <f>IF(ISBLANK($D56),"",IF($E56,LOOKUP($G56,'Conversion Charts'!$A$9:C$109),""))</f>
        <v>83</v>
      </c>
      <c r="I56" s="10">
        <f>IF(ISBLANK($D56),"",IF($E56,LOOKUP($G56,'Conversion Charts'!$A$9:$A$109,'Conversion Charts'!D$9:D$109),""))</f>
        <v>82</v>
      </c>
      <c r="J56" s="10">
        <f>IF(ISBLANK($D56),"",IF($E56,LOOKUP($G56,'Conversion Charts'!$A$9:$A$109,'Conversion Charts'!E$9:E$109),""))</f>
        <v>72</v>
      </c>
      <c r="K56" s="10">
        <f>IF(ISBLANK($D56),"",IF($E56,LOOKUP($G56,'Conversion Charts'!$A$9:$A$109,'Conversion Charts'!F$9:F$109),""))</f>
        <v>84</v>
      </c>
      <c r="L56" s="10">
        <f>IF(ISBLANK($D56),"",IF($E56,LOOKUP($G56,'Conversion Charts'!$A$9:$A$109,'Conversion Charts'!G$9:G$109),""))</f>
        <v>78</v>
      </c>
    </row>
    <row r="57" spans="1:12" x14ac:dyDescent="0.25">
      <c r="A57" s="10">
        <f t="shared" si="20"/>
        <v>39</v>
      </c>
      <c r="B57" s="13" t="s">
        <v>75</v>
      </c>
      <c r="C57" s="17" t="s">
        <v>33</v>
      </c>
      <c r="D57" s="17">
        <v>43</v>
      </c>
      <c r="E57" s="17" t="b">
        <f t="shared" si="18"/>
        <v>1</v>
      </c>
      <c r="F57" s="17">
        <f t="shared" ca="1" si="21"/>
        <v>66</v>
      </c>
      <c r="G57" s="10">
        <f t="shared" si="22"/>
        <v>43</v>
      </c>
      <c r="H57" s="10">
        <f>IF(ISBLANK($D57),"",IF($E57,LOOKUP($G57,'Conversion Charts'!$A$9:C$109),""))</f>
        <v>66</v>
      </c>
      <c r="I57" s="10">
        <f>IF(ISBLANK($D57),"",IF($E57,LOOKUP($G57,'Conversion Charts'!$A$9:$A$109,'Conversion Charts'!D$9:D$109),""))</f>
        <v>69</v>
      </c>
      <c r="J57" s="10">
        <f>IF(ISBLANK($D57),"",IF($E57,LOOKUP($G57,'Conversion Charts'!$A$9:$A$109,'Conversion Charts'!E$9:E$109),""))</f>
        <v>44</v>
      </c>
      <c r="K57" s="10">
        <f>IF(ISBLANK($D57),"",IF($E57,LOOKUP($G57,'Conversion Charts'!$A$9:$A$109,'Conversion Charts'!F$9:F$109),""))</f>
        <v>66</v>
      </c>
      <c r="L57" s="10">
        <f>IF(ISBLANK($D57),"",IF($E57,LOOKUP($G57,'Conversion Charts'!$A$9:$A$109,'Conversion Charts'!G$9:G$109),""))</f>
        <v>57</v>
      </c>
    </row>
    <row r="58" spans="1:12" x14ac:dyDescent="0.25">
      <c r="A58" s="10">
        <f t="shared" si="20"/>
        <v>40</v>
      </c>
      <c r="B58" s="13" t="s">
        <v>76</v>
      </c>
      <c r="C58" s="17" t="s">
        <v>33</v>
      </c>
      <c r="D58" s="17">
        <v>62</v>
      </c>
      <c r="E58" s="17" t="b">
        <f t="shared" si="18"/>
        <v>1</v>
      </c>
      <c r="F58" s="17">
        <f t="shared" ca="1" si="21"/>
        <v>78</v>
      </c>
      <c r="G58" s="10">
        <f t="shared" si="22"/>
        <v>62</v>
      </c>
      <c r="H58" s="10">
        <f>IF(ISBLANK($D58),"",IF($E58,LOOKUP($G58,'Conversion Charts'!$A$9:C$109),""))</f>
        <v>78</v>
      </c>
      <c r="I58" s="10">
        <f>IF(ISBLANK($D58),"",IF($E58,LOOKUP($G58,'Conversion Charts'!$A$9:$A$109,'Conversion Charts'!D$9:D$109),""))</f>
        <v>78</v>
      </c>
      <c r="J58" s="10">
        <f>IF(ISBLANK($D58),"",IF($E58,LOOKUP($G58,'Conversion Charts'!$A$9:$A$109,'Conversion Charts'!E$9:E$109),""))</f>
        <v>63</v>
      </c>
      <c r="K58" s="10">
        <f>IF(ISBLANK($D58),"",IF($E58,LOOKUP($G58,'Conversion Charts'!$A$9:$A$109,'Conversion Charts'!F$9:F$109),""))</f>
        <v>79</v>
      </c>
      <c r="L58" s="10">
        <f>IF(ISBLANK($D58),"",IF($E58,LOOKUP($G58,'Conversion Charts'!$A$9:$A$109,'Conversion Charts'!G$9:G$109),""))</f>
        <v>72</v>
      </c>
    </row>
    <row r="59" spans="1:12" x14ac:dyDescent="0.25">
      <c r="A59" s="10">
        <f t="shared" si="20"/>
        <v>41</v>
      </c>
      <c r="B59" s="13" t="s">
        <v>77</v>
      </c>
      <c r="C59" s="17" t="s">
        <v>33</v>
      </c>
      <c r="D59" s="17">
        <v>58</v>
      </c>
      <c r="E59" s="17" t="b">
        <f t="shared" si="18"/>
        <v>1</v>
      </c>
      <c r="F59" s="17">
        <f t="shared" ca="1" si="21"/>
        <v>75</v>
      </c>
      <c r="G59" s="10">
        <f t="shared" si="22"/>
        <v>58</v>
      </c>
      <c r="H59" s="10">
        <f>IF(ISBLANK($D59),"",IF($E59,LOOKUP($G59,'Conversion Charts'!$A$9:C$109),""))</f>
        <v>75</v>
      </c>
      <c r="I59" s="10">
        <f>IF(ISBLANK($D59),"",IF($E59,LOOKUP($G59,'Conversion Charts'!$A$9:$A$109,'Conversion Charts'!D$9:D$109),""))</f>
        <v>76</v>
      </c>
      <c r="J59" s="10">
        <f>IF(ISBLANK($D59),"",IF($E59,LOOKUP($G59,'Conversion Charts'!$A$9:$A$109,'Conversion Charts'!E$9:E$109),""))</f>
        <v>59</v>
      </c>
      <c r="K59" s="10">
        <f>IF(ISBLANK($D59),"",IF($E59,LOOKUP($G59,'Conversion Charts'!$A$9:$A$109,'Conversion Charts'!F$9:F$109),""))</f>
        <v>76</v>
      </c>
      <c r="L59" s="10">
        <f>IF(ISBLANK($D59),"",IF($E59,LOOKUP($G59,'Conversion Charts'!$A$9:$A$109,'Conversion Charts'!G$9:G$109),""))</f>
        <v>69</v>
      </c>
    </row>
    <row r="60" spans="1:12" x14ac:dyDescent="0.25">
      <c r="A60" s="10">
        <f t="shared" si="20"/>
        <v>42</v>
      </c>
      <c r="B60" s="13" t="s">
        <v>78</v>
      </c>
      <c r="C60" s="17" t="s">
        <v>33</v>
      </c>
      <c r="D60" s="17">
        <v>55</v>
      </c>
      <c r="E60" s="17" t="b">
        <f t="shared" si="18"/>
        <v>1</v>
      </c>
      <c r="F60" s="17">
        <f t="shared" ca="1" si="21"/>
        <v>74</v>
      </c>
      <c r="G60" s="10">
        <f t="shared" si="22"/>
        <v>55</v>
      </c>
      <c r="H60" s="10">
        <f>IF(ISBLANK($D60),"",IF($E60,LOOKUP($G60,'Conversion Charts'!$A$9:C$109),""))</f>
        <v>74</v>
      </c>
      <c r="I60" s="10">
        <f>IF(ISBLANK($D60),"",IF($E60,LOOKUP($G60,'Conversion Charts'!$A$9:$A$109,'Conversion Charts'!D$9:D$109),""))</f>
        <v>75</v>
      </c>
      <c r="J60" s="10">
        <f>IF(ISBLANK($D60),"",IF($E60,LOOKUP($G60,'Conversion Charts'!$A$9:$A$109,'Conversion Charts'!E$9:E$109),""))</f>
        <v>56</v>
      </c>
      <c r="K60" s="10">
        <f>IF(ISBLANK($D60),"",IF($E60,LOOKUP($G60,'Conversion Charts'!$A$9:$A$109,'Conversion Charts'!F$9:F$109),""))</f>
        <v>74</v>
      </c>
      <c r="L60" s="10">
        <f>IF(ISBLANK($D60),"",IF($E60,LOOKUP($G60,'Conversion Charts'!$A$9:$A$109,'Conversion Charts'!G$9:G$109),""))</f>
        <v>66</v>
      </c>
    </row>
    <row r="61" spans="1:12" x14ac:dyDescent="0.25">
      <c r="A61" s="10">
        <f t="shared" si="20"/>
        <v>43</v>
      </c>
      <c r="B61" s="13" t="s">
        <v>79</v>
      </c>
      <c r="C61" s="17" t="s">
        <v>33</v>
      </c>
      <c r="D61" s="17">
        <v>74</v>
      </c>
      <c r="E61" s="17" t="b">
        <f t="shared" si="18"/>
        <v>1</v>
      </c>
      <c r="F61" s="17">
        <f t="shared" ca="1" si="21"/>
        <v>85</v>
      </c>
      <c r="G61" s="10">
        <f t="shared" si="22"/>
        <v>74</v>
      </c>
      <c r="H61" s="10">
        <f>IF(ISBLANK($D61),"",IF($E61,LOOKUP($G61,'Conversion Charts'!$A$9:C$109),""))</f>
        <v>85</v>
      </c>
      <c r="I61" s="10">
        <f>IF(ISBLANK($D61),"",IF($E61,LOOKUP($G61,'Conversion Charts'!$A$9:$A$109,'Conversion Charts'!D$9:D$109),""))</f>
        <v>84</v>
      </c>
      <c r="J61" s="10">
        <f>IF(ISBLANK($D61),"",IF($E61,LOOKUP($G61,'Conversion Charts'!$A$9:$A$109,'Conversion Charts'!E$9:E$109),""))</f>
        <v>75</v>
      </c>
      <c r="K61" s="10">
        <f>IF(ISBLANK($D61),"",IF($E61,LOOKUP($G61,'Conversion Charts'!$A$9:$A$109,'Conversion Charts'!F$9:F$109),""))</f>
        <v>86</v>
      </c>
      <c r="L61" s="10">
        <f>IF(ISBLANK($D61),"",IF($E61,LOOKUP($G61,'Conversion Charts'!$A$9:$A$109,'Conversion Charts'!G$9:G$109),""))</f>
        <v>81</v>
      </c>
    </row>
    <row r="62" spans="1:12" x14ac:dyDescent="0.25">
      <c r="A62" s="10">
        <f t="shared" si="20"/>
        <v>44</v>
      </c>
      <c r="B62" s="13" t="s">
        <v>80</v>
      </c>
      <c r="C62" s="17" t="s">
        <v>33</v>
      </c>
      <c r="D62" s="17"/>
      <c r="E62" s="17" t="str">
        <f t="shared" si="18"/>
        <v/>
      </c>
      <c r="F62" s="17" t="str">
        <f t="shared" ca="1" si="21"/>
        <v/>
      </c>
      <c r="G62" s="10" t="str">
        <f t="shared" si="22"/>
        <v/>
      </c>
      <c r="H62" s="10" t="str">
        <f>IF(ISBLANK($D62),"",IF($E62,LOOKUP($G62,'Conversion Charts'!$A$9:C$109),""))</f>
        <v/>
      </c>
      <c r="I62" s="10" t="str">
        <f>IF(ISBLANK($D62),"",IF($E62,LOOKUP($G62,'Conversion Charts'!$A$9:$A$109,'Conversion Charts'!D$9:D$109),""))</f>
        <v/>
      </c>
      <c r="J62" s="10" t="str">
        <f>IF(ISBLANK($D62),"",IF($E62,LOOKUP($G62,'Conversion Charts'!$A$9:$A$109,'Conversion Charts'!E$9:E$109),""))</f>
        <v/>
      </c>
      <c r="K62" s="10" t="str">
        <f>IF(ISBLANK($D62),"",IF($E62,LOOKUP($G62,'Conversion Charts'!$A$9:$A$109,'Conversion Charts'!F$9:F$109),""))</f>
        <v/>
      </c>
      <c r="L62" s="10" t="str">
        <f>IF(ISBLANK($D62),"",IF($E62,LOOKUP($G62,'Conversion Charts'!$A$9:$A$109,'Conversion Charts'!G$9:G$109),""))</f>
        <v/>
      </c>
    </row>
    <row r="63" spans="1:12" x14ac:dyDescent="0.25">
      <c r="A63" s="10">
        <f t="shared" si="20"/>
        <v>45</v>
      </c>
      <c r="B63" s="13" t="s">
        <v>81</v>
      </c>
      <c r="C63" s="17" t="s">
        <v>33</v>
      </c>
      <c r="D63" s="17">
        <v>42</v>
      </c>
      <c r="E63" s="17" t="b">
        <f t="shared" si="18"/>
        <v>1</v>
      </c>
      <c r="F63" s="17">
        <f t="shared" ca="1" si="21"/>
        <v>66</v>
      </c>
      <c r="G63" s="10">
        <f t="shared" si="22"/>
        <v>42</v>
      </c>
      <c r="H63" s="10">
        <f>IF(ISBLANK($D63),"",IF($E63,LOOKUP($G63,'Conversion Charts'!$A$9:C$109),""))</f>
        <v>66</v>
      </c>
      <c r="I63" s="10">
        <f>IF(ISBLANK($D63),"",IF($E63,LOOKUP($G63,'Conversion Charts'!$A$9:$A$109,'Conversion Charts'!D$9:D$109),""))</f>
        <v>68</v>
      </c>
      <c r="J63" s="10">
        <f>IF(ISBLANK($D63),"",IF($E63,LOOKUP($G63,'Conversion Charts'!$A$9:$A$109,'Conversion Charts'!E$9:E$109),""))</f>
        <v>43</v>
      </c>
      <c r="K63" s="10">
        <f>IF(ISBLANK($D63),"",IF($E63,LOOKUP($G63,'Conversion Charts'!$A$9:$A$109,'Conversion Charts'!F$9:F$109),""))</f>
        <v>65</v>
      </c>
      <c r="L63" s="10">
        <f>IF(ISBLANK($D63),"",IF($E63,LOOKUP($G63,'Conversion Charts'!$A$9:$A$109,'Conversion Charts'!G$9:G$109),""))</f>
        <v>57</v>
      </c>
    </row>
    <row r="64" spans="1:12" x14ac:dyDescent="0.25">
      <c r="A64" s="10">
        <f t="shared" si="20"/>
        <v>46</v>
      </c>
      <c r="B64" s="13" t="s">
        <v>82</v>
      </c>
      <c r="C64" s="17" t="s">
        <v>34</v>
      </c>
      <c r="D64" s="17">
        <v>71</v>
      </c>
      <c r="E64" s="17" t="b">
        <f t="shared" si="18"/>
        <v>1</v>
      </c>
      <c r="F64" s="17">
        <f t="shared" ca="1" si="21"/>
        <v>83</v>
      </c>
      <c r="G64" s="10">
        <f t="shared" si="22"/>
        <v>71</v>
      </c>
      <c r="H64" s="10">
        <f>IF(ISBLANK($D64),"",IF($E64,LOOKUP($G64,'Conversion Charts'!$A$9:C$109),""))</f>
        <v>83</v>
      </c>
      <c r="I64" s="10">
        <f>IF(ISBLANK($D64),"",IF($E64,LOOKUP($G64,'Conversion Charts'!$A$9:$A$109,'Conversion Charts'!D$9:D$109),""))</f>
        <v>82</v>
      </c>
      <c r="J64" s="10">
        <f>IF(ISBLANK($D64),"",IF($E64,LOOKUP($G64,'Conversion Charts'!$A$9:$A$109,'Conversion Charts'!E$9:E$109),""))</f>
        <v>72</v>
      </c>
      <c r="K64" s="10">
        <f>IF(ISBLANK($D64),"",IF($E64,LOOKUP($G64,'Conversion Charts'!$A$9:$A$109,'Conversion Charts'!F$9:F$109),""))</f>
        <v>84</v>
      </c>
      <c r="L64" s="10">
        <f>IF(ISBLANK($D64),"",IF($E64,LOOKUP($G64,'Conversion Charts'!$A$9:$A$109,'Conversion Charts'!G$9:G$109),""))</f>
        <v>78</v>
      </c>
    </row>
    <row r="65" spans="1:12" x14ac:dyDescent="0.25">
      <c r="A65" s="10">
        <f t="shared" si="20"/>
        <v>47</v>
      </c>
      <c r="B65" s="13" t="s">
        <v>83</v>
      </c>
      <c r="C65" s="17" t="s">
        <v>34</v>
      </c>
      <c r="D65" s="17">
        <v>85</v>
      </c>
      <c r="E65" s="17" t="b">
        <f t="shared" si="18"/>
        <v>1</v>
      </c>
      <c r="F65" s="17">
        <f t="shared" ca="1" si="21"/>
        <v>91</v>
      </c>
      <c r="G65" s="10">
        <f t="shared" si="22"/>
        <v>85</v>
      </c>
      <c r="H65" s="10">
        <f>IF(ISBLANK($D65),"",IF($E65,LOOKUP($G65,'Conversion Charts'!$A$9:C$109),""))</f>
        <v>91</v>
      </c>
      <c r="I65" s="10">
        <f>IF(ISBLANK($D65),"",IF($E65,LOOKUP($G65,'Conversion Charts'!$A$9:$A$109,'Conversion Charts'!D$9:D$109),""))</f>
        <v>89</v>
      </c>
      <c r="J65" s="10">
        <f>IF(ISBLANK($D65),"",IF($E65,LOOKUP($G65,'Conversion Charts'!$A$9:$A$109,'Conversion Charts'!E$9:E$109),""))</f>
        <v>86</v>
      </c>
      <c r="K65" s="10">
        <f>IF(ISBLANK($D65),"",IF($E65,LOOKUP($G65,'Conversion Charts'!$A$9:$A$109,'Conversion Charts'!F$9:F$109),""))</f>
        <v>92</v>
      </c>
      <c r="L65" s="10">
        <f>IF(ISBLANK($D65),"",IF($E65,LOOKUP($G65,'Conversion Charts'!$A$9:$A$109,'Conversion Charts'!G$9:G$109),""))</f>
        <v>89</v>
      </c>
    </row>
    <row r="66" spans="1:12" x14ac:dyDescent="0.25">
      <c r="A66" s="10">
        <f t="shared" si="20"/>
        <v>48</v>
      </c>
      <c r="B66" s="13" t="s">
        <v>84</v>
      </c>
      <c r="C66" s="17" t="s">
        <v>34</v>
      </c>
      <c r="D66" s="17">
        <v>58</v>
      </c>
      <c r="E66" s="17" t="b">
        <f t="shared" si="18"/>
        <v>1</v>
      </c>
      <c r="F66" s="17">
        <f t="shared" ca="1" si="21"/>
        <v>75</v>
      </c>
      <c r="G66" s="10">
        <f t="shared" si="22"/>
        <v>58</v>
      </c>
      <c r="H66" s="10">
        <f>IF(ISBLANK($D66),"",IF($E66,LOOKUP($G66,'Conversion Charts'!$A$9:C$109),""))</f>
        <v>75</v>
      </c>
      <c r="I66" s="10">
        <f>IF(ISBLANK($D66),"",IF($E66,LOOKUP($G66,'Conversion Charts'!$A$9:$A$109,'Conversion Charts'!D$9:D$109),""))</f>
        <v>76</v>
      </c>
      <c r="J66" s="10">
        <f>IF(ISBLANK($D66),"",IF($E66,LOOKUP($G66,'Conversion Charts'!$A$9:$A$109,'Conversion Charts'!E$9:E$109),""))</f>
        <v>59</v>
      </c>
      <c r="K66" s="10">
        <f>IF(ISBLANK($D66),"",IF($E66,LOOKUP($G66,'Conversion Charts'!$A$9:$A$109,'Conversion Charts'!F$9:F$109),""))</f>
        <v>76</v>
      </c>
      <c r="L66" s="10">
        <f>IF(ISBLANK($D66),"",IF($E66,LOOKUP($G66,'Conversion Charts'!$A$9:$A$109,'Conversion Charts'!G$9:G$109),""))</f>
        <v>69</v>
      </c>
    </row>
    <row r="67" spans="1:12" x14ac:dyDescent="0.25">
      <c r="A67" s="10">
        <f t="shared" ref="A67:A83" si="23">IF(B67&lt;&gt;"",A66+1,"")</f>
        <v>49</v>
      </c>
      <c r="B67" s="13" t="s">
        <v>85</v>
      </c>
      <c r="C67" s="17" t="s">
        <v>34</v>
      </c>
      <c r="D67" s="17">
        <v>99</v>
      </c>
      <c r="E67" s="17" t="b">
        <f t="shared" si="18"/>
        <v>1</v>
      </c>
      <c r="F67" s="17">
        <f t="shared" ca="1" si="21"/>
        <v>99</v>
      </c>
      <c r="G67" s="10">
        <f t="shared" si="22"/>
        <v>99</v>
      </c>
      <c r="H67" s="10">
        <f>IF(ISBLANK($D67),"",IF($E67,LOOKUP($G67,'Conversion Charts'!$A$9:C$109),""))</f>
        <v>99</v>
      </c>
      <c r="I67" s="10">
        <f>IF(ISBLANK($D67),"",IF($E67,LOOKUP($G67,'Conversion Charts'!$A$9:$A$109,'Conversion Charts'!D$9:D$109),""))</f>
        <v>99</v>
      </c>
      <c r="J67" s="10">
        <f>IF(ISBLANK($D67),"",IF($E67,LOOKUP($G67,'Conversion Charts'!$A$9:$A$109,'Conversion Charts'!E$9:E$109),""))</f>
        <v>100</v>
      </c>
      <c r="K67" s="10">
        <f>IF(ISBLANK($D67),"",IF($E67,LOOKUP($G67,'Conversion Charts'!$A$9:$A$109,'Conversion Charts'!F$9:F$109),""))</f>
        <v>99</v>
      </c>
      <c r="L67" s="10">
        <f>IF(ISBLANK($D67),"",IF($E67,LOOKUP($G67,'Conversion Charts'!$A$9:$A$109,'Conversion Charts'!G$9:G$109),""))</f>
        <v>99</v>
      </c>
    </row>
    <row r="68" spans="1:12" x14ac:dyDescent="0.25">
      <c r="A68" s="10">
        <f t="shared" si="23"/>
        <v>50</v>
      </c>
      <c r="B68" s="13" t="s">
        <v>86</v>
      </c>
      <c r="C68" s="17" t="s">
        <v>34</v>
      </c>
      <c r="D68" s="17">
        <v>92</v>
      </c>
      <c r="E68" s="17" t="b">
        <f t="shared" si="18"/>
        <v>1</v>
      </c>
      <c r="F68" s="17">
        <f t="shared" ca="1" si="21"/>
        <v>95</v>
      </c>
      <c r="G68" s="10">
        <f t="shared" si="22"/>
        <v>92</v>
      </c>
      <c r="H68" s="10">
        <f>IF(ISBLANK($D68),"",IF($E68,LOOKUP($G68,'Conversion Charts'!$A$9:C$109),""))</f>
        <v>95</v>
      </c>
      <c r="I68" s="10">
        <f>IF(ISBLANK($D68),"",IF($E68,LOOKUP($G68,'Conversion Charts'!$A$9:$A$109,'Conversion Charts'!D$9:D$109),""))</f>
        <v>93</v>
      </c>
      <c r="J68" s="10">
        <f>IF(ISBLANK($D68),"",IF($E68,LOOKUP($G68,'Conversion Charts'!$A$9:$A$109,'Conversion Charts'!E$9:E$109),""))</f>
        <v>93</v>
      </c>
      <c r="K68" s="10">
        <f>IF(ISBLANK($D68),"",IF($E68,LOOKUP($G68,'Conversion Charts'!$A$9:$A$109,'Conversion Charts'!F$9:F$109),""))</f>
        <v>96</v>
      </c>
      <c r="L68" s="10">
        <f>IF(ISBLANK($D68),"",IF($E68,LOOKUP($G68,'Conversion Charts'!$A$9:$A$109,'Conversion Charts'!G$9:G$109),""))</f>
        <v>94</v>
      </c>
    </row>
    <row r="69" spans="1:12" x14ac:dyDescent="0.25">
      <c r="A69" s="10">
        <f t="shared" si="23"/>
        <v>51</v>
      </c>
      <c r="B69" s="13" t="s">
        <v>87</v>
      </c>
      <c r="C69" s="17" t="s">
        <v>34</v>
      </c>
      <c r="D69" s="17">
        <v>92</v>
      </c>
      <c r="E69" s="17" t="b">
        <f t="shared" si="18"/>
        <v>1</v>
      </c>
      <c r="F69" s="17">
        <f t="shared" ca="1" si="21"/>
        <v>95</v>
      </c>
      <c r="G69" s="10">
        <f t="shared" si="22"/>
        <v>92</v>
      </c>
      <c r="H69" s="10">
        <f>IF(ISBLANK($D69),"",IF($E69,LOOKUP($G69,'Conversion Charts'!$A$9:C$109),""))</f>
        <v>95</v>
      </c>
      <c r="I69" s="10">
        <f>IF(ISBLANK($D69),"",IF($E69,LOOKUP($G69,'Conversion Charts'!$A$9:$A$109,'Conversion Charts'!D$9:D$109),""))</f>
        <v>93</v>
      </c>
      <c r="J69" s="10">
        <f>IF(ISBLANK($D69),"",IF($E69,LOOKUP($G69,'Conversion Charts'!$A$9:$A$109,'Conversion Charts'!E$9:E$109),""))</f>
        <v>93</v>
      </c>
      <c r="K69" s="10">
        <f>IF(ISBLANK($D69),"",IF($E69,LOOKUP($G69,'Conversion Charts'!$A$9:$A$109,'Conversion Charts'!F$9:F$109),""))</f>
        <v>96</v>
      </c>
      <c r="L69" s="10">
        <f>IF(ISBLANK($D69),"",IF($E69,LOOKUP($G69,'Conversion Charts'!$A$9:$A$109,'Conversion Charts'!G$9:G$109),""))</f>
        <v>94</v>
      </c>
    </row>
    <row r="70" spans="1:12" x14ac:dyDescent="0.25">
      <c r="A70" s="10">
        <f t="shared" si="23"/>
        <v>52</v>
      </c>
      <c r="B70" s="13" t="s">
        <v>88</v>
      </c>
      <c r="C70" s="17" t="s">
        <v>34</v>
      </c>
      <c r="D70" s="17">
        <v>95</v>
      </c>
      <c r="E70" s="17" t="b">
        <f t="shared" si="18"/>
        <v>1</v>
      </c>
      <c r="F70" s="17">
        <f t="shared" ca="1" si="21"/>
        <v>97</v>
      </c>
      <c r="G70" s="10">
        <f t="shared" si="22"/>
        <v>95</v>
      </c>
      <c r="H70" s="10">
        <f>IF(ISBLANK($D70),"",IF($E70,LOOKUP($G70,'Conversion Charts'!$A$9:C$109),""))</f>
        <v>97</v>
      </c>
      <c r="I70" s="10">
        <f>IF(ISBLANK($D70),"",IF($E70,LOOKUP($G70,'Conversion Charts'!$A$9:$A$109,'Conversion Charts'!D$9:D$109),""))</f>
        <v>95</v>
      </c>
      <c r="J70" s="10">
        <f>IF(ISBLANK($D70),"",IF($E70,LOOKUP($G70,'Conversion Charts'!$A$9:$A$109,'Conversion Charts'!E$9:E$109),""))</f>
        <v>96</v>
      </c>
      <c r="K70" s="10">
        <f>IF(ISBLANK($D70),"",IF($E70,LOOKUP($G70,'Conversion Charts'!$A$9:$A$109,'Conversion Charts'!F$9:F$109),""))</f>
        <v>97</v>
      </c>
      <c r="L70" s="10">
        <f>IF(ISBLANK($D70),"",IF($E70,LOOKUP($G70,'Conversion Charts'!$A$9:$A$109,'Conversion Charts'!G$9:G$109),""))</f>
        <v>96</v>
      </c>
    </row>
    <row r="71" spans="1:12" x14ac:dyDescent="0.25">
      <c r="A71" s="10">
        <f t="shared" si="23"/>
        <v>53</v>
      </c>
      <c r="B71" s="13" t="s">
        <v>89</v>
      </c>
      <c r="C71" s="17" t="s">
        <v>34</v>
      </c>
      <c r="D71" s="17">
        <v>35</v>
      </c>
      <c r="E71" s="17" t="b">
        <f t="shared" si="18"/>
        <v>1</v>
      </c>
      <c r="F71" s="17">
        <f t="shared" ca="1" si="21"/>
        <v>62</v>
      </c>
      <c r="G71" s="10">
        <f t="shared" si="22"/>
        <v>35</v>
      </c>
      <c r="H71" s="10">
        <f>IF(ISBLANK($D71),"",IF($E71,LOOKUP($G71,'Conversion Charts'!$A$9:C$109),""))</f>
        <v>62</v>
      </c>
      <c r="I71" s="10">
        <f>IF(ISBLANK($D71),"",IF($E71,LOOKUP($G71,'Conversion Charts'!$A$9:$A$109,'Conversion Charts'!D$9:D$109),""))</f>
        <v>65</v>
      </c>
      <c r="J71" s="10">
        <f>IF(ISBLANK($D71),"",IF($E71,LOOKUP($G71,'Conversion Charts'!$A$9:$A$109,'Conversion Charts'!E$9:E$109),""))</f>
        <v>36</v>
      </c>
      <c r="K71" s="10">
        <f>IF(ISBLANK($D71),"",IF($E71,LOOKUP($G71,'Conversion Charts'!$A$9:$A$109,'Conversion Charts'!F$9:F$109),""))</f>
        <v>59</v>
      </c>
      <c r="L71" s="10">
        <f>IF(ISBLANK($D71),"",IF($E71,LOOKUP($G71,'Conversion Charts'!$A$9:$A$109,'Conversion Charts'!G$9:G$109),""))</f>
        <v>51</v>
      </c>
    </row>
    <row r="72" spans="1:12" x14ac:dyDescent="0.25">
      <c r="A72" s="10">
        <f t="shared" si="23"/>
        <v>54</v>
      </c>
      <c r="B72" s="13" t="s">
        <v>90</v>
      </c>
      <c r="C72" s="17" t="s">
        <v>34</v>
      </c>
      <c r="D72" s="17">
        <v>76</v>
      </c>
      <c r="E72" s="17" t="b">
        <f t="shared" si="18"/>
        <v>1</v>
      </c>
      <c r="F72" s="17">
        <f t="shared" ca="1" si="21"/>
        <v>86</v>
      </c>
      <c r="G72" s="10">
        <f t="shared" si="22"/>
        <v>76</v>
      </c>
      <c r="H72" s="10">
        <f>IF(ISBLANK($D72),"",IF($E72,LOOKUP($G72,'Conversion Charts'!$A$9:C$109),""))</f>
        <v>86</v>
      </c>
      <c r="I72" s="10">
        <f>IF(ISBLANK($D72),"",IF($E72,LOOKUP($G72,'Conversion Charts'!$A$9:$A$109,'Conversion Charts'!D$9:D$109),""))</f>
        <v>85</v>
      </c>
      <c r="J72" s="10">
        <f>IF(ISBLANK($D72),"",IF($E72,LOOKUP($G72,'Conversion Charts'!$A$9:$A$109,'Conversion Charts'!E$9:E$109),""))</f>
        <v>77</v>
      </c>
      <c r="K72" s="10">
        <f>IF(ISBLANK($D72),"",IF($E72,LOOKUP($G72,'Conversion Charts'!$A$9:$A$109,'Conversion Charts'!F$9:F$109),""))</f>
        <v>87</v>
      </c>
      <c r="L72" s="10">
        <f>IF(ISBLANK($D72),"",IF($E72,LOOKUP($G72,'Conversion Charts'!$A$9:$A$109,'Conversion Charts'!G$9:G$109),""))</f>
        <v>82</v>
      </c>
    </row>
    <row r="73" spans="1:12" x14ac:dyDescent="0.25">
      <c r="A73" s="10">
        <f t="shared" si="23"/>
        <v>55</v>
      </c>
      <c r="B73" s="13" t="s">
        <v>91</v>
      </c>
      <c r="C73" s="17" t="s">
        <v>34</v>
      </c>
      <c r="D73" s="17">
        <v>88</v>
      </c>
      <c r="E73" s="17" t="b">
        <f t="shared" si="18"/>
        <v>1</v>
      </c>
      <c r="F73" s="17">
        <f t="shared" ca="1" si="21"/>
        <v>93</v>
      </c>
      <c r="G73" s="10">
        <f t="shared" si="22"/>
        <v>88</v>
      </c>
      <c r="H73" s="10">
        <f>IF(ISBLANK($D73),"",IF($E73,LOOKUP($G73,'Conversion Charts'!$A$9:C$109),""))</f>
        <v>93</v>
      </c>
      <c r="I73" s="10">
        <f>IF(ISBLANK($D73),"",IF($E73,LOOKUP($G73,'Conversion Charts'!$A$9:$A$109,'Conversion Charts'!D$9:D$109),""))</f>
        <v>91</v>
      </c>
      <c r="J73" s="10">
        <f>IF(ISBLANK($D73),"",IF($E73,LOOKUP($G73,'Conversion Charts'!$A$9:$A$109,'Conversion Charts'!E$9:E$109),""))</f>
        <v>89</v>
      </c>
      <c r="K73" s="10">
        <f>IF(ISBLANK($D73),"",IF($E73,LOOKUP($G73,'Conversion Charts'!$A$9:$A$109,'Conversion Charts'!F$9:F$109),""))</f>
        <v>94</v>
      </c>
      <c r="L73" s="10">
        <f>IF(ISBLANK($D73),"",IF($E73,LOOKUP($G73,'Conversion Charts'!$A$9:$A$109,'Conversion Charts'!G$9:G$109),""))</f>
        <v>91</v>
      </c>
    </row>
    <row r="74" spans="1:12" x14ac:dyDescent="0.25">
      <c r="A74" s="10">
        <f t="shared" si="23"/>
        <v>56</v>
      </c>
      <c r="B74" s="13" t="s">
        <v>92</v>
      </c>
      <c r="C74" s="17" t="s">
        <v>34</v>
      </c>
      <c r="D74" s="17">
        <v>39</v>
      </c>
      <c r="E74" s="17" t="b">
        <f t="shared" si="18"/>
        <v>1</v>
      </c>
      <c r="F74" s="17">
        <f t="shared" ca="1" si="21"/>
        <v>64</v>
      </c>
      <c r="G74" s="10">
        <f t="shared" si="22"/>
        <v>39</v>
      </c>
      <c r="H74" s="10">
        <f>IF(ISBLANK($D74),"",IF($E74,LOOKUP($G74,'Conversion Charts'!$A$9:C$109),""))</f>
        <v>64</v>
      </c>
      <c r="I74" s="10">
        <f>IF(ISBLANK($D74),"",IF($E74,LOOKUP($G74,'Conversion Charts'!$A$9:$A$109,'Conversion Charts'!D$9:D$109),""))</f>
        <v>67</v>
      </c>
      <c r="J74" s="10">
        <f>IF(ISBLANK($D74),"",IF($E74,LOOKUP($G74,'Conversion Charts'!$A$9:$A$109,'Conversion Charts'!E$9:E$109),""))</f>
        <v>40</v>
      </c>
      <c r="K74" s="10">
        <f>IF(ISBLANK($D74),"",IF($E74,LOOKUP($G74,'Conversion Charts'!$A$9:$A$109,'Conversion Charts'!F$9:F$109),""))</f>
        <v>62</v>
      </c>
      <c r="L74" s="10">
        <f>IF(ISBLANK($D74),"",IF($E74,LOOKUP($G74,'Conversion Charts'!$A$9:$A$109,'Conversion Charts'!G$9:G$109),""))</f>
        <v>54</v>
      </c>
    </row>
    <row r="75" spans="1:12" x14ac:dyDescent="0.25">
      <c r="A75" s="10">
        <f t="shared" si="23"/>
        <v>57</v>
      </c>
      <c r="B75" s="13" t="s">
        <v>93</v>
      </c>
      <c r="C75" s="17" t="s">
        <v>34</v>
      </c>
      <c r="D75" s="17">
        <v>39</v>
      </c>
      <c r="E75" s="17" t="b">
        <f t="shared" si="18"/>
        <v>1</v>
      </c>
      <c r="F75" s="17">
        <f t="shared" ca="1" si="21"/>
        <v>64</v>
      </c>
      <c r="G75" s="10">
        <f t="shared" si="22"/>
        <v>39</v>
      </c>
      <c r="H75" s="10">
        <f>IF(ISBLANK($D75),"",IF($E75,LOOKUP($G75,'Conversion Charts'!$A$9:C$109),""))</f>
        <v>64</v>
      </c>
      <c r="I75" s="10">
        <f>IF(ISBLANK($D75),"",IF($E75,LOOKUP($G75,'Conversion Charts'!$A$9:$A$109,'Conversion Charts'!D$9:D$109),""))</f>
        <v>67</v>
      </c>
      <c r="J75" s="10">
        <f>IF(ISBLANK($D75),"",IF($E75,LOOKUP($G75,'Conversion Charts'!$A$9:$A$109,'Conversion Charts'!E$9:E$109),""))</f>
        <v>40</v>
      </c>
      <c r="K75" s="10">
        <f>IF(ISBLANK($D75),"",IF($E75,LOOKUP($G75,'Conversion Charts'!$A$9:$A$109,'Conversion Charts'!F$9:F$109),""))</f>
        <v>62</v>
      </c>
      <c r="L75" s="10">
        <f>IF(ISBLANK($D75),"",IF($E75,LOOKUP($G75,'Conversion Charts'!$A$9:$A$109,'Conversion Charts'!G$9:G$109),""))</f>
        <v>54</v>
      </c>
    </row>
    <row r="76" spans="1:12" x14ac:dyDescent="0.25">
      <c r="A76" s="10">
        <f t="shared" si="23"/>
        <v>58</v>
      </c>
      <c r="B76" s="13" t="s">
        <v>94</v>
      </c>
      <c r="C76" s="17" t="s">
        <v>34</v>
      </c>
      <c r="D76" s="17">
        <v>90</v>
      </c>
      <c r="E76" s="17" t="b">
        <f t="shared" si="18"/>
        <v>1</v>
      </c>
      <c r="F76" s="17">
        <f t="shared" ca="1" si="21"/>
        <v>94</v>
      </c>
      <c r="G76" s="10">
        <f t="shared" si="22"/>
        <v>90</v>
      </c>
      <c r="H76" s="10">
        <f>IF(ISBLANK($D76),"",IF($E76,LOOKUP($G76,'Conversion Charts'!$A$9:C$109),""))</f>
        <v>94</v>
      </c>
      <c r="I76" s="10">
        <f>IF(ISBLANK($D76),"",IF($E76,LOOKUP($G76,'Conversion Charts'!$A$9:$A$109,'Conversion Charts'!D$9:D$109),""))</f>
        <v>92</v>
      </c>
      <c r="J76" s="10">
        <f>IF(ISBLANK($D76),"",IF($E76,LOOKUP($G76,'Conversion Charts'!$A$9:$A$109,'Conversion Charts'!E$9:E$109),""))</f>
        <v>91</v>
      </c>
      <c r="K76" s="10">
        <f>IF(ISBLANK($D76),"",IF($E76,LOOKUP($G76,'Conversion Charts'!$A$9:$A$109,'Conversion Charts'!F$9:F$109),""))</f>
        <v>95</v>
      </c>
      <c r="L76" s="10">
        <f>IF(ISBLANK($D76),"",IF($E76,LOOKUP($G76,'Conversion Charts'!$A$9:$A$109,'Conversion Charts'!G$9:G$109),""))</f>
        <v>93</v>
      </c>
    </row>
    <row r="77" spans="1:12" x14ac:dyDescent="0.25">
      <c r="A77" s="10">
        <f t="shared" si="23"/>
        <v>59</v>
      </c>
      <c r="B77" s="13" t="s">
        <v>95</v>
      </c>
      <c r="C77" s="17" t="s">
        <v>34</v>
      </c>
      <c r="D77" s="17">
        <v>89</v>
      </c>
      <c r="E77" s="17" t="b">
        <f t="shared" si="18"/>
        <v>1</v>
      </c>
      <c r="F77" s="17">
        <f t="shared" ca="1" si="21"/>
        <v>94</v>
      </c>
      <c r="G77" s="10">
        <f t="shared" si="22"/>
        <v>89</v>
      </c>
      <c r="H77" s="10">
        <f>IF(ISBLANK($D77),"",IF($E77,LOOKUP($G77,'Conversion Charts'!$A$9:C$109),""))</f>
        <v>94</v>
      </c>
      <c r="I77" s="10">
        <f>IF(ISBLANK($D77),"",IF($E77,LOOKUP($G77,'Conversion Charts'!$A$9:$A$109,'Conversion Charts'!D$9:D$109),""))</f>
        <v>91</v>
      </c>
      <c r="J77" s="10">
        <f>IF(ISBLANK($D77),"",IF($E77,LOOKUP($G77,'Conversion Charts'!$A$9:$A$109,'Conversion Charts'!E$9:E$109),""))</f>
        <v>90</v>
      </c>
      <c r="K77" s="10">
        <f>IF(ISBLANK($D77),"",IF($E77,LOOKUP($G77,'Conversion Charts'!$A$9:$A$109,'Conversion Charts'!F$9:F$109),""))</f>
        <v>94</v>
      </c>
      <c r="L77" s="10">
        <f>IF(ISBLANK($D77),"",IF($E77,LOOKUP($G77,'Conversion Charts'!$A$9:$A$109,'Conversion Charts'!G$9:G$109),""))</f>
        <v>92</v>
      </c>
    </row>
    <row r="78" spans="1:12" x14ac:dyDescent="0.25">
      <c r="A78" s="10">
        <f t="shared" si="23"/>
        <v>60</v>
      </c>
      <c r="B78" s="13" t="s">
        <v>96</v>
      </c>
      <c r="C78" s="17" t="s">
        <v>34</v>
      </c>
      <c r="D78" s="21">
        <v>78</v>
      </c>
      <c r="E78" s="21" t="b">
        <f t="shared" si="18"/>
        <v>1</v>
      </c>
      <c r="F78" s="21">
        <f t="shared" ca="1" si="21"/>
        <v>87</v>
      </c>
      <c r="G78" s="10">
        <f t="shared" si="22"/>
        <v>78</v>
      </c>
      <c r="H78" s="10">
        <f>IF(ISBLANK($D78),"",IF($E78,LOOKUP($G78,'Conversion Charts'!$A$9:C$109),""))</f>
        <v>87</v>
      </c>
      <c r="I78" s="10">
        <f>IF(ISBLANK($D78),"",IF($E78,LOOKUP($G78,'Conversion Charts'!$A$9:$A$109,'Conversion Charts'!D$9:D$109),""))</f>
        <v>86</v>
      </c>
      <c r="J78" s="10">
        <f>IF(ISBLANK($D78),"",IF($E78,LOOKUP($G78,'Conversion Charts'!$A$9:$A$109,'Conversion Charts'!E$9:E$109),""))</f>
        <v>79</v>
      </c>
      <c r="K78" s="10">
        <f>IF(ISBLANK($D78),"",IF($E78,LOOKUP($G78,'Conversion Charts'!$A$9:$A$109,'Conversion Charts'!F$9:F$109),""))</f>
        <v>88</v>
      </c>
      <c r="L78" s="10">
        <f>IF(ISBLANK($D78),"",IF($E78,LOOKUP($G78,'Conversion Charts'!$A$9:$A$109,'Conversion Charts'!G$9:G$109),""))</f>
        <v>84</v>
      </c>
    </row>
    <row r="79" spans="1:12" x14ac:dyDescent="0.25">
      <c r="A79" s="10">
        <f t="shared" si="23"/>
        <v>61</v>
      </c>
      <c r="B79" s="13" t="s">
        <v>97</v>
      </c>
      <c r="C79" s="17" t="s">
        <v>34</v>
      </c>
      <c r="D79" s="17" t="s">
        <v>29</v>
      </c>
      <c r="E79" s="17" t="b">
        <f t="shared" si="18"/>
        <v>0</v>
      </c>
      <c r="F79" s="17" t="str">
        <f t="shared" ca="1" si="21"/>
        <v/>
      </c>
      <c r="G79" s="10" t="str">
        <f t="shared" si="22"/>
        <v/>
      </c>
      <c r="H79" s="10" t="str">
        <f>IF(ISBLANK($D79),"",IF($E79,LOOKUP($G79,'Conversion Charts'!$A$9:C$109),""))</f>
        <v/>
      </c>
      <c r="I79" s="10" t="str">
        <f>IF(ISBLANK($D79),"",IF($E79,LOOKUP($G79,'Conversion Charts'!$A$9:$A$109,'Conversion Charts'!D$9:D$109),""))</f>
        <v/>
      </c>
      <c r="J79" s="10" t="str">
        <f>IF(ISBLANK($D79),"",IF($E79,LOOKUP($G79,'Conversion Charts'!$A$9:$A$109,'Conversion Charts'!E$9:E$109),""))</f>
        <v/>
      </c>
      <c r="K79" s="10" t="str">
        <f>IF(ISBLANK($D79),"",IF($E79,LOOKUP($G79,'Conversion Charts'!$A$9:$A$109,'Conversion Charts'!F$9:F$109),""))</f>
        <v/>
      </c>
      <c r="L79" s="10" t="str">
        <f>IF(ISBLANK($D79),"",IF($E79,LOOKUP($G79,'Conversion Charts'!$A$9:$A$109,'Conversion Charts'!G$9:G$109),""))</f>
        <v/>
      </c>
    </row>
    <row r="80" spans="1:12" x14ac:dyDescent="0.25">
      <c r="A80" s="10">
        <f t="shared" si="23"/>
        <v>62</v>
      </c>
      <c r="B80" s="13" t="s">
        <v>98</v>
      </c>
      <c r="C80" s="17" t="s">
        <v>34</v>
      </c>
      <c r="D80" s="17">
        <v>79</v>
      </c>
      <c r="E80" s="17" t="b">
        <f t="shared" si="18"/>
        <v>1</v>
      </c>
      <c r="F80" s="17">
        <f t="shared" ca="1" si="21"/>
        <v>88</v>
      </c>
      <c r="G80" s="10">
        <f t="shared" si="22"/>
        <v>79</v>
      </c>
      <c r="H80" s="10">
        <f>IF(ISBLANK($D80),"",IF($E80,LOOKUP($G80,'Conversion Charts'!$A$9:C$109),""))</f>
        <v>88</v>
      </c>
      <c r="I80" s="10">
        <f>IF(ISBLANK($D80),"",IF($E80,LOOKUP($G80,'Conversion Charts'!$A$9:$A$109,'Conversion Charts'!D$9:D$109),""))</f>
        <v>86</v>
      </c>
      <c r="J80" s="10">
        <f>IF(ISBLANK($D80),"",IF($E80,LOOKUP($G80,'Conversion Charts'!$A$9:$A$109,'Conversion Charts'!E$9:E$109),""))</f>
        <v>80</v>
      </c>
      <c r="K80" s="10">
        <f>IF(ISBLANK($D80),"",IF($E80,LOOKUP($G80,'Conversion Charts'!$A$9:$A$109,'Conversion Charts'!F$9:F$109),""))</f>
        <v>89</v>
      </c>
      <c r="L80" s="10">
        <f>IF(ISBLANK($D80),"",IF($E80,LOOKUP($G80,'Conversion Charts'!$A$9:$A$109,'Conversion Charts'!G$9:G$109),""))</f>
        <v>84</v>
      </c>
    </row>
    <row r="81" spans="1:12" x14ac:dyDescent="0.25">
      <c r="A81" s="10">
        <f t="shared" si="23"/>
        <v>63</v>
      </c>
      <c r="B81" s="13" t="s">
        <v>99</v>
      </c>
      <c r="C81" s="17" t="s">
        <v>34</v>
      </c>
      <c r="D81" s="17">
        <v>56</v>
      </c>
      <c r="E81" s="17" t="b">
        <f t="shared" si="18"/>
        <v>1</v>
      </c>
      <c r="F81" s="17">
        <f t="shared" ca="1" si="21"/>
        <v>74</v>
      </c>
      <c r="G81" s="10">
        <f t="shared" si="22"/>
        <v>56</v>
      </c>
      <c r="H81" s="10">
        <f>IF(ISBLANK($D81),"",IF($E81,LOOKUP($G81,'Conversion Charts'!$A$9:C$109),""))</f>
        <v>74</v>
      </c>
      <c r="I81" s="10">
        <f>IF(ISBLANK($D81),"",IF($E81,LOOKUP($G81,'Conversion Charts'!$A$9:$A$109,'Conversion Charts'!D$9:D$109),""))</f>
        <v>75</v>
      </c>
      <c r="J81" s="10">
        <f>IF(ISBLANK($D81),"",IF($E81,LOOKUP($G81,'Conversion Charts'!$A$9:$A$109,'Conversion Charts'!E$9:E$109),""))</f>
        <v>57</v>
      </c>
      <c r="K81" s="10">
        <f>IF(ISBLANK($D81),"",IF($E81,LOOKUP($G81,'Conversion Charts'!$A$9:$A$109,'Conversion Charts'!F$9:F$109),""))</f>
        <v>75</v>
      </c>
      <c r="L81" s="10">
        <f>IF(ISBLANK($D81),"",IF($E81,LOOKUP($G81,'Conversion Charts'!$A$9:$A$109,'Conversion Charts'!G$9:G$109),""))</f>
        <v>67</v>
      </c>
    </row>
    <row r="82" spans="1:12" x14ac:dyDescent="0.25">
      <c r="A82" s="10">
        <f t="shared" si="23"/>
        <v>64</v>
      </c>
      <c r="B82" s="13" t="s">
        <v>100</v>
      </c>
      <c r="C82" s="17" t="s">
        <v>34</v>
      </c>
      <c r="D82" s="17">
        <v>38</v>
      </c>
      <c r="E82" s="17" t="b">
        <f t="shared" si="18"/>
        <v>1</v>
      </c>
      <c r="F82" s="17">
        <f t="shared" ca="1" si="21"/>
        <v>64</v>
      </c>
      <c r="G82" s="10">
        <f t="shared" si="22"/>
        <v>38</v>
      </c>
      <c r="H82" s="10">
        <f>IF(ISBLANK($D82),"",IF($E82,LOOKUP($G82,'Conversion Charts'!$A$9:C$109),""))</f>
        <v>64</v>
      </c>
      <c r="I82" s="10">
        <f>IF(ISBLANK($D82),"",IF($E82,LOOKUP($G82,'Conversion Charts'!$A$9:$A$109,'Conversion Charts'!D$9:D$109),""))</f>
        <v>66</v>
      </c>
      <c r="J82" s="10">
        <f>IF(ISBLANK($D82),"",IF($E82,LOOKUP($G82,'Conversion Charts'!$A$9:$A$109,'Conversion Charts'!E$9:E$109),""))</f>
        <v>39</v>
      </c>
      <c r="K82" s="10">
        <f>IF(ISBLANK($D82),"",IF($E82,LOOKUP($G82,'Conversion Charts'!$A$9:$A$109,'Conversion Charts'!F$9:F$109),""))</f>
        <v>62</v>
      </c>
      <c r="L82" s="10">
        <f>IF(ISBLANK($D82),"",IF($E82,LOOKUP($G82,'Conversion Charts'!$A$9:$A$109,'Conversion Charts'!G$9:G$109),""))</f>
        <v>54</v>
      </c>
    </row>
    <row r="83" spans="1:12" x14ac:dyDescent="0.25">
      <c r="A83" s="10">
        <f t="shared" si="23"/>
        <v>65</v>
      </c>
      <c r="B83" s="13" t="s">
        <v>101</v>
      </c>
      <c r="C83" s="17" t="s">
        <v>34</v>
      </c>
      <c r="D83" s="17">
        <v>69</v>
      </c>
      <c r="E83" s="17" t="b">
        <f t="shared" si="18"/>
        <v>1</v>
      </c>
      <c r="F83" s="17">
        <f t="shared" ca="1" si="21"/>
        <v>82</v>
      </c>
      <c r="G83" s="10">
        <f t="shared" si="22"/>
        <v>69</v>
      </c>
      <c r="H83" s="10">
        <f>IF(ISBLANK($D83),"",IF($E83,LOOKUP($G83,'Conversion Charts'!$A$9:C$109),""))</f>
        <v>82</v>
      </c>
      <c r="I83" s="10">
        <f>IF(ISBLANK($D83),"",IF($E83,LOOKUP($G83,'Conversion Charts'!$A$9:$A$109,'Conversion Charts'!D$9:D$109),""))</f>
        <v>81</v>
      </c>
      <c r="J83" s="10">
        <f>IF(ISBLANK($D83),"",IF($E83,LOOKUP($G83,'Conversion Charts'!$A$9:$A$109,'Conversion Charts'!E$9:E$109),""))</f>
        <v>70</v>
      </c>
      <c r="K83" s="10">
        <f>IF(ISBLANK($D83),"",IF($E83,LOOKUP($G83,'Conversion Charts'!$A$9:$A$109,'Conversion Charts'!F$9:F$109),""))</f>
        <v>83</v>
      </c>
      <c r="L83" s="10">
        <f>IF(ISBLANK($D83),"",IF($E83,LOOKUP($G83,'Conversion Charts'!$A$9:$A$109,'Conversion Charts'!G$9:G$109),""))</f>
        <v>77</v>
      </c>
    </row>
    <row r="84" spans="1:12" x14ac:dyDescent="0.25">
      <c r="A84" s="10">
        <f>IF(B84&lt;&gt;"",A83+1,"")</f>
        <v>66</v>
      </c>
      <c r="B84" s="13" t="s">
        <v>102</v>
      </c>
      <c r="C84" s="17" t="s">
        <v>34</v>
      </c>
      <c r="D84" s="17">
        <v>86</v>
      </c>
      <c r="E84" s="17" t="b">
        <f t="shared" ref="E84:E147" si="24">IF(D84="","",IF(D84="Z",FALSE,TRUE))</f>
        <v>1</v>
      </c>
      <c r="F84" s="17">
        <f t="shared" ref="F84:F147" ca="1" si="25">IF(ISBLANK(INDIRECT(CONCATENATE($A$12,ROW()))),"",INDIRECT(CONCATENATE($A$12,ROW())))</f>
        <v>92</v>
      </c>
      <c r="G84" s="10">
        <f t="shared" si="22"/>
        <v>86</v>
      </c>
      <c r="H84" s="10">
        <f>IF(ISBLANK($D84),"",IF($E84,LOOKUP($G84,'Conversion Charts'!$A$9:C$109),""))</f>
        <v>92</v>
      </c>
      <c r="I84" s="10">
        <f>IF(ISBLANK($D84),"",IF($E84,LOOKUP($G84,'Conversion Charts'!$A$9:$A$109,'Conversion Charts'!D$9:D$109),""))</f>
        <v>90</v>
      </c>
      <c r="J84" s="10">
        <f>IF(ISBLANK($D84),"",IF($E84,LOOKUP($G84,'Conversion Charts'!$A$9:$A$109,'Conversion Charts'!E$9:E$109),""))</f>
        <v>87</v>
      </c>
      <c r="K84" s="10">
        <f>IF(ISBLANK($D84),"",IF($E84,LOOKUP($G84,'Conversion Charts'!$A$9:$A$109,'Conversion Charts'!F$9:F$109),""))</f>
        <v>93</v>
      </c>
      <c r="L84" s="10">
        <f>IF(ISBLANK($D84),"",IF($E84,LOOKUP($G84,'Conversion Charts'!$A$9:$A$109,'Conversion Charts'!G$9:G$109),""))</f>
        <v>90</v>
      </c>
    </row>
    <row r="85" spans="1:12" x14ac:dyDescent="0.25">
      <c r="A85" s="10">
        <f t="shared" ref="A85:A148" si="26">IF(B85&lt;&gt;"",A84+1,"")</f>
        <v>67</v>
      </c>
      <c r="B85" s="13" t="s">
        <v>103</v>
      </c>
      <c r="C85" s="17" t="s">
        <v>34</v>
      </c>
      <c r="D85" s="17">
        <v>95</v>
      </c>
      <c r="E85" s="17" t="b">
        <f t="shared" si="24"/>
        <v>1</v>
      </c>
      <c r="F85" s="17">
        <f t="shared" ca="1" si="25"/>
        <v>97</v>
      </c>
      <c r="G85" s="10">
        <f t="shared" si="22"/>
        <v>95</v>
      </c>
      <c r="H85" s="10">
        <f>IF(ISBLANK($D85),"",IF($E85,LOOKUP($G85,'Conversion Charts'!$A$9:C$109),""))</f>
        <v>97</v>
      </c>
      <c r="I85" s="10">
        <f>IF(ISBLANK($D85),"",IF($E85,LOOKUP($G85,'Conversion Charts'!$A$9:$A$109,'Conversion Charts'!D$9:D$109),""))</f>
        <v>95</v>
      </c>
      <c r="J85" s="10">
        <f>IF(ISBLANK($D85),"",IF($E85,LOOKUP($G85,'Conversion Charts'!$A$9:$A$109,'Conversion Charts'!E$9:E$109),""))</f>
        <v>96</v>
      </c>
      <c r="K85" s="10">
        <f>IF(ISBLANK($D85),"",IF($E85,LOOKUP($G85,'Conversion Charts'!$A$9:$A$109,'Conversion Charts'!F$9:F$109),""))</f>
        <v>97</v>
      </c>
      <c r="L85" s="10">
        <f>IF(ISBLANK($D85),"",IF($E85,LOOKUP($G85,'Conversion Charts'!$A$9:$A$109,'Conversion Charts'!G$9:G$109),""))</f>
        <v>96</v>
      </c>
    </row>
    <row r="86" spans="1:12" x14ac:dyDescent="0.25">
      <c r="A86" s="10">
        <f t="shared" si="26"/>
        <v>68</v>
      </c>
      <c r="B86" s="13" t="s">
        <v>104</v>
      </c>
      <c r="C86" s="17" t="s">
        <v>34</v>
      </c>
      <c r="D86" s="17">
        <v>61</v>
      </c>
      <c r="E86" s="17" t="b">
        <f t="shared" si="24"/>
        <v>1</v>
      </c>
      <c r="F86" s="17">
        <f t="shared" ca="1" si="25"/>
        <v>77</v>
      </c>
      <c r="G86" s="10">
        <f t="shared" si="22"/>
        <v>61</v>
      </c>
      <c r="H86" s="10">
        <f>IF(ISBLANK($D86),"",IF($E86,LOOKUP($G86,'Conversion Charts'!$A$9:C$109),""))</f>
        <v>77</v>
      </c>
      <c r="I86" s="10">
        <f>IF(ISBLANK($D86),"",IF($E86,LOOKUP($G86,'Conversion Charts'!$A$9:$A$109,'Conversion Charts'!D$9:D$109),""))</f>
        <v>78</v>
      </c>
      <c r="J86" s="10">
        <f>IF(ISBLANK($D86),"",IF($E86,LOOKUP($G86,'Conversion Charts'!$A$9:$A$109,'Conversion Charts'!E$9:E$109),""))</f>
        <v>62</v>
      </c>
      <c r="K86" s="10">
        <f>IF(ISBLANK($D86),"",IF($E86,LOOKUP($G86,'Conversion Charts'!$A$9:$A$109,'Conversion Charts'!F$9:F$109),""))</f>
        <v>78</v>
      </c>
      <c r="L86" s="10">
        <f>IF(ISBLANK($D86),"",IF($E86,LOOKUP($G86,'Conversion Charts'!$A$9:$A$109,'Conversion Charts'!G$9:G$109),""))</f>
        <v>71</v>
      </c>
    </row>
    <row r="87" spans="1:12" x14ac:dyDescent="0.25">
      <c r="A87" s="10">
        <f t="shared" si="26"/>
        <v>69</v>
      </c>
      <c r="B87" s="13" t="s">
        <v>105</v>
      </c>
      <c r="C87" s="17" t="s">
        <v>34</v>
      </c>
      <c r="D87" s="17">
        <v>41</v>
      </c>
      <c r="E87" s="17" t="b">
        <f t="shared" si="24"/>
        <v>1</v>
      </c>
      <c r="F87" s="17">
        <f t="shared" ca="1" si="25"/>
        <v>65</v>
      </c>
      <c r="G87" s="10">
        <f t="shared" si="22"/>
        <v>41</v>
      </c>
      <c r="H87" s="10">
        <f>IF(ISBLANK($D87),"",IF($E87,LOOKUP($G87,'Conversion Charts'!$A$9:C$109),""))</f>
        <v>65</v>
      </c>
      <c r="I87" s="10">
        <f>IF(ISBLANK($D87),"",IF($E87,LOOKUP($G87,'Conversion Charts'!$A$9:$A$109,'Conversion Charts'!D$9:D$109),""))</f>
        <v>68</v>
      </c>
      <c r="J87" s="10">
        <f>IF(ISBLANK($D87),"",IF($E87,LOOKUP($G87,'Conversion Charts'!$A$9:$A$109,'Conversion Charts'!E$9:E$109),""))</f>
        <v>42</v>
      </c>
      <c r="K87" s="10">
        <f>IF(ISBLANK($D87),"",IF($E87,LOOKUP($G87,'Conversion Charts'!$A$9:$A$109,'Conversion Charts'!F$9:F$109),""))</f>
        <v>64</v>
      </c>
      <c r="L87" s="10">
        <f>IF(ISBLANK($D87),"",IF($E87,LOOKUP($G87,'Conversion Charts'!$A$9:$A$109,'Conversion Charts'!G$9:G$109),""))</f>
        <v>56</v>
      </c>
    </row>
    <row r="88" spans="1:12" x14ac:dyDescent="0.25">
      <c r="A88" s="10">
        <f t="shared" si="26"/>
        <v>70</v>
      </c>
      <c r="B88" s="13" t="s">
        <v>106</v>
      </c>
      <c r="C88" s="17" t="s">
        <v>34</v>
      </c>
      <c r="D88" s="17">
        <v>62</v>
      </c>
      <c r="E88" s="17" t="b">
        <f t="shared" si="24"/>
        <v>1</v>
      </c>
      <c r="F88" s="17">
        <f t="shared" ca="1" si="25"/>
        <v>78</v>
      </c>
      <c r="G88" s="10">
        <f t="shared" si="22"/>
        <v>62</v>
      </c>
      <c r="H88" s="10">
        <f>IF(ISBLANK($D88),"",IF($E88,LOOKUP($G88,'Conversion Charts'!$A$9:C$109),""))</f>
        <v>78</v>
      </c>
      <c r="I88" s="10">
        <f>IF(ISBLANK($D88),"",IF($E88,LOOKUP($G88,'Conversion Charts'!$A$9:$A$109,'Conversion Charts'!D$9:D$109),""))</f>
        <v>78</v>
      </c>
      <c r="J88" s="10">
        <f>IF(ISBLANK($D88),"",IF($E88,LOOKUP($G88,'Conversion Charts'!$A$9:$A$109,'Conversion Charts'!E$9:E$109),""))</f>
        <v>63</v>
      </c>
      <c r="K88" s="10">
        <f>IF(ISBLANK($D88),"",IF($E88,LOOKUP($G88,'Conversion Charts'!$A$9:$A$109,'Conversion Charts'!F$9:F$109),""))</f>
        <v>79</v>
      </c>
      <c r="L88" s="10">
        <f>IF(ISBLANK($D88),"",IF($E88,LOOKUP($G88,'Conversion Charts'!$A$9:$A$109,'Conversion Charts'!G$9:G$109),""))</f>
        <v>72</v>
      </c>
    </row>
    <row r="89" spans="1:12" x14ac:dyDescent="0.25">
      <c r="A89" s="10">
        <f t="shared" si="26"/>
        <v>71</v>
      </c>
      <c r="B89" s="13" t="s">
        <v>107</v>
      </c>
      <c r="C89" s="17" t="s">
        <v>34</v>
      </c>
      <c r="D89" s="17">
        <v>66</v>
      </c>
      <c r="E89" s="17" t="b">
        <f t="shared" si="24"/>
        <v>1</v>
      </c>
      <c r="F89" s="17">
        <f t="shared" ca="1" si="25"/>
        <v>80</v>
      </c>
      <c r="G89" s="10">
        <f t="shared" ref="G89:G152" si="27">IF(ISBLANK($D89),"",IF($E89,ROUND($D89*100/$A$4,0),""))</f>
        <v>66</v>
      </c>
      <c r="H89" s="10">
        <f>IF(ISBLANK($D89),"",IF($E89,LOOKUP($G89,'Conversion Charts'!$A$9:C$109),""))</f>
        <v>80</v>
      </c>
      <c r="I89" s="10">
        <f>IF(ISBLANK($D89),"",IF($E89,LOOKUP($G89,'Conversion Charts'!$A$9:$A$109,'Conversion Charts'!D$9:D$109),""))</f>
        <v>80</v>
      </c>
      <c r="J89" s="10">
        <f>IF(ISBLANK($D89),"",IF($E89,LOOKUP($G89,'Conversion Charts'!$A$9:$A$109,'Conversion Charts'!E$9:E$109),""))</f>
        <v>67</v>
      </c>
      <c r="K89" s="10">
        <f>IF(ISBLANK($D89),"",IF($E89,LOOKUP($G89,'Conversion Charts'!$A$9:$A$109,'Conversion Charts'!F$9:F$109),""))</f>
        <v>81</v>
      </c>
      <c r="L89" s="10">
        <f>IF(ISBLANK($D89),"",IF($E89,LOOKUP($G89,'Conversion Charts'!$A$9:$A$109,'Conversion Charts'!G$9:G$109),""))</f>
        <v>75</v>
      </c>
    </row>
    <row r="90" spans="1:12" x14ac:dyDescent="0.25">
      <c r="A90" s="10">
        <f t="shared" si="26"/>
        <v>72</v>
      </c>
      <c r="B90" s="13" t="s">
        <v>108</v>
      </c>
      <c r="C90" s="17" t="s">
        <v>34</v>
      </c>
      <c r="D90" s="17">
        <v>46</v>
      </c>
      <c r="E90" s="17" t="b">
        <f t="shared" si="24"/>
        <v>1</v>
      </c>
      <c r="F90" s="17">
        <f t="shared" ca="1" si="25"/>
        <v>68</v>
      </c>
      <c r="G90" s="10">
        <f t="shared" si="27"/>
        <v>46</v>
      </c>
      <c r="H90" s="10">
        <f>IF(ISBLANK($D90),"",IF($E90,LOOKUP($G90,'Conversion Charts'!$A$9:C$109),""))</f>
        <v>68</v>
      </c>
      <c r="I90" s="10">
        <f>IF(ISBLANK($D90),"",IF($E90,LOOKUP($G90,'Conversion Charts'!$A$9:$A$109,'Conversion Charts'!D$9:D$109),""))</f>
        <v>70</v>
      </c>
      <c r="J90" s="10">
        <f>IF(ISBLANK($D90),"",IF($E90,LOOKUP($G90,'Conversion Charts'!$A$9:$A$109,'Conversion Charts'!E$9:E$109),""))</f>
        <v>47</v>
      </c>
      <c r="K90" s="10">
        <f>IF(ISBLANK($D90),"",IF($E90,LOOKUP($G90,'Conversion Charts'!$A$9:$A$109,'Conversion Charts'!F$9:F$109),""))</f>
        <v>68</v>
      </c>
      <c r="L90" s="10">
        <f>IF(ISBLANK($D90),"",IF($E90,LOOKUP($G90,'Conversion Charts'!$A$9:$A$109,'Conversion Charts'!G$9:G$109),""))</f>
        <v>60</v>
      </c>
    </row>
    <row r="91" spans="1:12" x14ac:dyDescent="0.25">
      <c r="A91" s="10">
        <f t="shared" si="26"/>
        <v>73</v>
      </c>
      <c r="B91" s="13" t="s">
        <v>109</v>
      </c>
      <c r="C91" s="17" t="s">
        <v>34</v>
      </c>
      <c r="D91" s="17">
        <v>29</v>
      </c>
      <c r="E91" s="17" t="b">
        <f t="shared" si="24"/>
        <v>1</v>
      </c>
      <c r="F91" s="17">
        <f t="shared" ca="1" si="25"/>
        <v>58</v>
      </c>
      <c r="G91" s="10">
        <f t="shared" si="27"/>
        <v>29</v>
      </c>
      <c r="H91" s="10">
        <f>IF(ISBLANK($D91),"",IF($E91,LOOKUP($G91,'Conversion Charts'!$A$9:C$109),""))</f>
        <v>58</v>
      </c>
      <c r="I91" s="10">
        <f>IF(ISBLANK($D91),"",IF($E91,LOOKUP($G91,'Conversion Charts'!$A$9:$A$109,'Conversion Charts'!D$9:D$109),""))</f>
        <v>62</v>
      </c>
      <c r="J91" s="10">
        <f>IF(ISBLANK($D91),"",IF($E91,LOOKUP($G91,'Conversion Charts'!$A$9:$A$109,'Conversion Charts'!E$9:E$109),""))</f>
        <v>30</v>
      </c>
      <c r="K91" s="10">
        <f>IF(ISBLANK($D91),"",IF($E91,LOOKUP($G91,'Conversion Charts'!$A$9:$A$109,'Conversion Charts'!F$9:F$109),""))</f>
        <v>54</v>
      </c>
      <c r="L91" s="10">
        <f>IF(ISBLANK($D91),"",IF($E91,LOOKUP($G91,'Conversion Charts'!$A$9:$A$109,'Conversion Charts'!G$9:G$109),""))</f>
        <v>47</v>
      </c>
    </row>
    <row r="92" spans="1:12" x14ac:dyDescent="0.25">
      <c r="A92" s="10">
        <f t="shared" si="26"/>
        <v>74</v>
      </c>
      <c r="B92" s="13" t="s">
        <v>110</v>
      </c>
      <c r="C92" s="17" t="s">
        <v>34</v>
      </c>
      <c r="D92" s="17">
        <v>67</v>
      </c>
      <c r="E92" s="17" t="b">
        <f t="shared" si="24"/>
        <v>1</v>
      </c>
      <c r="F92" s="17">
        <f t="shared" ca="1" si="25"/>
        <v>81</v>
      </c>
      <c r="G92" s="10">
        <f t="shared" si="27"/>
        <v>67</v>
      </c>
      <c r="H92" s="10">
        <f>IF(ISBLANK($D92),"",IF($E92,LOOKUP($G92,'Conversion Charts'!$A$9:C$109),""))</f>
        <v>81</v>
      </c>
      <c r="I92" s="10">
        <f>IF(ISBLANK($D92),"",IF($E92,LOOKUP($G92,'Conversion Charts'!$A$9:$A$109,'Conversion Charts'!D$9:D$109),""))</f>
        <v>80</v>
      </c>
      <c r="J92" s="10">
        <f>IF(ISBLANK($D92),"",IF($E92,LOOKUP($G92,'Conversion Charts'!$A$9:$A$109,'Conversion Charts'!E$9:E$109),""))</f>
        <v>68</v>
      </c>
      <c r="K92" s="10">
        <f>IF(ISBLANK($D92),"",IF($E92,LOOKUP($G92,'Conversion Charts'!$A$9:$A$109,'Conversion Charts'!F$9:F$109),""))</f>
        <v>82</v>
      </c>
      <c r="L92" s="10">
        <f>IF(ISBLANK($D92),"",IF($E92,LOOKUP($G92,'Conversion Charts'!$A$9:$A$109,'Conversion Charts'!G$9:G$109),""))</f>
        <v>75</v>
      </c>
    </row>
    <row r="93" spans="1:12" x14ac:dyDescent="0.25">
      <c r="A93" s="10">
        <f t="shared" si="26"/>
        <v>75</v>
      </c>
      <c r="B93" s="13" t="s">
        <v>111</v>
      </c>
      <c r="C93" s="17" t="s">
        <v>34</v>
      </c>
      <c r="D93" s="17">
        <v>82</v>
      </c>
      <c r="E93" s="17" t="b">
        <f t="shared" si="24"/>
        <v>1</v>
      </c>
      <c r="F93" s="17">
        <f t="shared" ca="1" si="25"/>
        <v>89</v>
      </c>
      <c r="G93" s="10">
        <f t="shared" si="27"/>
        <v>82</v>
      </c>
      <c r="H93" s="10">
        <f>IF(ISBLANK($D93),"",IF($E93,LOOKUP($G93,'Conversion Charts'!$A$9:C$109),""))</f>
        <v>89</v>
      </c>
      <c r="I93" s="10">
        <f>IF(ISBLANK($D93),"",IF($E93,LOOKUP($G93,'Conversion Charts'!$A$9:$A$109,'Conversion Charts'!D$9:D$109),""))</f>
        <v>88</v>
      </c>
      <c r="J93" s="10">
        <f>IF(ISBLANK($D93),"",IF($E93,LOOKUP($G93,'Conversion Charts'!$A$9:$A$109,'Conversion Charts'!E$9:E$109),""))</f>
        <v>83</v>
      </c>
      <c r="K93" s="10">
        <f>IF(ISBLANK($D93),"",IF($E93,LOOKUP($G93,'Conversion Charts'!$A$9:$A$109,'Conversion Charts'!F$9:F$109),""))</f>
        <v>91</v>
      </c>
      <c r="L93" s="10">
        <f>IF(ISBLANK($D93),"",IF($E93,LOOKUP($G93,'Conversion Charts'!$A$9:$A$109,'Conversion Charts'!G$9:G$109),""))</f>
        <v>87</v>
      </c>
    </row>
    <row r="94" spans="1:12" x14ac:dyDescent="0.25">
      <c r="A94" s="10">
        <f t="shared" si="26"/>
        <v>76</v>
      </c>
      <c r="B94" s="13" t="s">
        <v>112</v>
      </c>
      <c r="C94" s="17" t="s">
        <v>34</v>
      </c>
      <c r="D94" s="17"/>
      <c r="E94" s="17" t="str">
        <f t="shared" si="24"/>
        <v/>
      </c>
      <c r="F94" s="17" t="str">
        <f t="shared" ca="1" si="25"/>
        <v/>
      </c>
      <c r="G94" s="10" t="str">
        <f t="shared" si="27"/>
        <v/>
      </c>
      <c r="H94" s="10" t="str">
        <f>IF(ISBLANK($D94),"",IF($E94,LOOKUP($G94,'Conversion Charts'!$A$9:C$109),""))</f>
        <v/>
      </c>
      <c r="I94" s="10" t="str">
        <f>IF(ISBLANK($D94),"",IF($E94,LOOKUP($G94,'Conversion Charts'!$A$9:$A$109,'Conversion Charts'!D$9:D$109),""))</f>
        <v/>
      </c>
      <c r="J94" s="10" t="str">
        <f>IF(ISBLANK($D94),"",IF($E94,LOOKUP($G94,'Conversion Charts'!$A$9:$A$109,'Conversion Charts'!E$9:E$109),""))</f>
        <v/>
      </c>
      <c r="K94" s="10" t="str">
        <f>IF(ISBLANK($D94),"",IF($E94,LOOKUP($G94,'Conversion Charts'!$A$9:$A$109,'Conversion Charts'!F$9:F$109),""))</f>
        <v/>
      </c>
      <c r="L94" s="10" t="str">
        <f>IF(ISBLANK($D94),"",IF($E94,LOOKUP($G94,'Conversion Charts'!$A$9:$A$109,'Conversion Charts'!G$9:G$109),""))</f>
        <v/>
      </c>
    </row>
    <row r="95" spans="1:12" x14ac:dyDescent="0.25">
      <c r="A95" s="10">
        <f t="shared" si="26"/>
        <v>77</v>
      </c>
      <c r="B95" s="13" t="s">
        <v>113</v>
      </c>
      <c r="C95" s="17" t="s">
        <v>34</v>
      </c>
      <c r="D95" s="17">
        <v>69</v>
      </c>
      <c r="E95" s="17" t="b">
        <f t="shared" si="24"/>
        <v>1</v>
      </c>
      <c r="F95" s="17">
        <f t="shared" ca="1" si="25"/>
        <v>82</v>
      </c>
      <c r="G95" s="10">
        <f t="shared" si="27"/>
        <v>69</v>
      </c>
      <c r="H95" s="10">
        <f>IF(ISBLANK($D95),"",IF($E95,LOOKUP($G95,'Conversion Charts'!$A$9:C$109),""))</f>
        <v>82</v>
      </c>
      <c r="I95" s="10">
        <f>IF(ISBLANK($D95),"",IF($E95,LOOKUP($G95,'Conversion Charts'!$A$9:$A$109,'Conversion Charts'!D$9:D$109),""))</f>
        <v>81</v>
      </c>
      <c r="J95" s="10">
        <f>IF(ISBLANK($D95),"",IF($E95,LOOKUP($G95,'Conversion Charts'!$A$9:$A$109,'Conversion Charts'!E$9:E$109),""))</f>
        <v>70</v>
      </c>
      <c r="K95" s="10">
        <f>IF(ISBLANK($D95),"",IF($E95,LOOKUP($G95,'Conversion Charts'!$A$9:$A$109,'Conversion Charts'!F$9:F$109),""))</f>
        <v>83</v>
      </c>
      <c r="L95" s="10">
        <f>IF(ISBLANK($D95),"",IF($E95,LOOKUP($G95,'Conversion Charts'!$A$9:$A$109,'Conversion Charts'!G$9:G$109),""))</f>
        <v>77</v>
      </c>
    </row>
    <row r="96" spans="1:12" x14ac:dyDescent="0.25">
      <c r="A96" s="10">
        <f t="shared" si="26"/>
        <v>78</v>
      </c>
      <c r="B96" s="13" t="s">
        <v>114</v>
      </c>
      <c r="C96" s="17" t="s">
        <v>34</v>
      </c>
      <c r="D96" s="17">
        <v>60</v>
      </c>
      <c r="E96" s="17" t="b">
        <f t="shared" si="24"/>
        <v>1</v>
      </c>
      <c r="F96" s="17">
        <f t="shared" ca="1" si="25"/>
        <v>76</v>
      </c>
      <c r="G96" s="10">
        <f t="shared" si="27"/>
        <v>60</v>
      </c>
      <c r="H96" s="10">
        <f>IF(ISBLANK($D96),"",IF($E96,LOOKUP($G96,'Conversion Charts'!$A$9:C$109),""))</f>
        <v>76</v>
      </c>
      <c r="I96" s="10">
        <f>IF(ISBLANK($D96),"",IF($E96,LOOKUP($G96,'Conversion Charts'!$A$9:$A$109,'Conversion Charts'!D$9:D$109),""))</f>
        <v>77</v>
      </c>
      <c r="J96" s="10">
        <f>IF(ISBLANK($D96),"",IF($E96,LOOKUP($G96,'Conversion Charts'!$A$9:$A$109,'Conversion Charts'!E$9:E$109),""))</f>
        <v>61</v>
      </c>
      <c r="K96" s="10">
        <f>IF(ISBLANK($D96),"",IF($E96,LOOKUP($G96,'Conversion Charts'!$A$9:$A$109,'Conversion Charts'!F$9:F$109),""))</f>
        <v>77</v>
      </c>
      <c r="L96" s="10">
        <f>IF(ISBLANK($D96),"",IF($E96,LOOKUP($G96,'Conversion Charts'!$A$9:$A$109,'Conversion Charts'!G$9:G$109),""))</f>
        <v>70</v>
      </c>
    </row>
    <row r="97" spans="1:12" x14ac:dyDescent="0.25">
      <c r="A97" s="10">
        <f t="shared" si="26"/>
        <v>79</v>
      </c>
      <c r="B97" s="13" t="s">
        <v>115</v>
      </c>
      <c r="C97" s="17" t="s">
        <v>34</v>
      </c>
      <c r="D97" s="17">
        <v>94</v>
      </c>
      <c r="E97" s="17" t="b">
        <f t="shared" si="24"/>
        <v>1</v>
      </c>
      <c r="F97" s="17">
        <f t="shared" ca="1" si="25"/>
        <v>96</v>
      </c>
      <c r="G97" s="10">
        <f t="shared" si="27"/>
        <v>94</v>
      </c>
      <c r="H97" s="10">
        <f>IF(ISBLANK($D97),"",IF($E97,LOOKUP($G97,'Conversion Charts'!$A$9:C$109),""))</f>
        <v>96</v>
      </c>
      <c r="I97" s="10">
        <f>IF(ISBLANK($D97),"",IF($E97,LOOKUP($G97,'Conversion Charts'!$A$9:$A$109,'Conversion Charts'!D$9:D$109),""))</f>
        <v>94</v>
      </c>
      <c r="J97" s="10">
        <f>IF(ISBLANK($D97),"",IF($E97,LOOKUP($G97,'Conversion Charts'!$A$9:$A$109,'Conversion Charts'!E$9:E$109),""))</f>
        <v>95</v>
      </c>
      <c r="K97" s="10">
        <f>IF(ISBLANK($D97),"",IF($E97,LOOKUP($G97,'Conversion Charts'!$A$9:$A$109,'Conversion Charts'!F$9:F$109),""))</f>
        <v>97</v>
      </c>
      <c r="L97" s="10">
        <f>IF(ISBLANK($D97),"",IF($E97,LOOKUP($G97,'Conversion Charts'!$A$9:$A$109,'Conversion Charts'!G$9:G$109),""))</f>
        <v>96</v>
      </c>
    </row>
    <row r="98" spans="1:12" x14ac:dyDescent="0.25">
      <c r="A98" s="10" t="str">
        <f t="shared" si="26"/>
        <v/>
      </c>
      <c r="B98" s="13"/>
      <c r="C98" s="17"/>
      <c r="D98" s="17"/>
      <c r="E98" s="17" t="str">
        <f t="shared" si="24"/>
        <v/>
      </c>
      <c r="F98" s="17" t="str">
        <f t="shared" ca="1" si="25"/>
        <v/>
      </c>
      <c r="G98" s="10" t="str">
        <f t="shared" si="27"/>
        <v/>
      </c>
      <c r="H98" s="10" t="str">
        <f>IF(ISBLANK($D98),"",IF($E98,LOOKUP($G98,'Conversion Charts'!$A$9:C$109),""))</f>
        <v/>
      </c>
      <c r="I98" s="10" t="str">
        <f>IF(ISBLANK($D98),"",IF($E98,LOOKUP($G98,'Conversion Charts'!$A$9:$A$109,'Conversion Charts'!D$9:D$109),""))</f>
        <v/>
      </c>
      <c r="J98" s="10" t="str">
        <f>IF(ISBLANK($D98),"",IF($E98,LOOKUP($G98,'Conversion Charts'!$A$9:$A$109,'Conversion Charts'!E$9:E$109),""))</f>
        <v/>
      </c>
      <c r="K98" s="10" t="str">
        <f>IF(ISBLANK($D98),"",IF($E98,LOOKUP($G98,'Conversion Charts'!$A$9:$A$109,'Conversion Charts'!F$9:F$109),""))</f>
        <v/>
      </c>
      <c r="L98" s="10" t="str">
        <f>IF(ISBLANK($D98),"",IF($E98,LOOKUP($G98,'Conversion Charts'!$A$9:$A$109,'Conversion Charts'!G$9:G$109),""))</f>
        <v/>
      </c>
    </row>
    <row r="99" spans="1:12" x14ac:dyDescent="0.25">
      <c r="A99" s="10" t="str">
        <f t="shared" si="26"/>
        <v/>
      </c>
      <c r="B99" s="13"/>
      <c r="C99" s="17"/>
      <c r="D99" s="17"/>
      <c r="E99" s="17" t="str">
        <f t="shared" si="24"/>
        <v/>
      </c>
      <c r="F99" s="17" t="str">
        <f t="shared" ca="1" si="25"/>
        <v/>
      </c>
      <c r="G99" s="10" t="str">
        <f t="shared" si="27"/>
        <v/>
      </c>
      <c r="H99" s="10" t="str">
        <f>IF(ISBLANK($D99),"",IF($E99,LOOKUP($G99,'Conversion Charts'!$A$9:C$109),""))</f>
        <v/>
      </c>
      <c r="I99" s="10" t="str">
        <f>IF(ISBLANK($D99),"",IF($E99,LOOKUP($G99,'Conversion Charts'!$A$9:$A$109,'Conversion Charts'!D$9:D$109),""))</f>
        <v/>
      </c>
      <c r="J99" s="10" t="str">
        <f>IF(ISBLANK($D99),"",IF($E99,LOOKUP($G99,'Conversion Charts'!$A$9:$A$109,'Conversion Charts'!E$9:E$109),""))</f>
        <v/>
      </c>
      <c r="K99" s="10" t="str">
        <f>IF(ISBLANK($D99),"",IF($E99,LOOKUP($G99,'Conversion Charts'!$A$9:$A$109,'Conversion Charts'!F$9:F$109),""))</f>
        <v/>
      </c>
      <c r="L99" s="10" t="str">
        <f>IF(ISBLANK($D99),"",IF($E99,LOOKUP($G99,'Conversion Charts'!$A$9:$A$109,'Conversion Charts'!G$9:G$109),""))</f>
        <v/>
      </c>
    </row>
    <row r="100" spans="1:12" x14ac:dyDescent="0.25">
      <c r="A100" s="10" t="str">
        <f t="shared" si="26"/>
        <v/>
      </c>
      <c r="B100" s="13"/>
      <c r="C100" s="17"/>
      <c r="D100" s="17"/>
      <c r="E100" s="17" t="str">
        <f t="shared" si="24"/>
        <v/>
      </c>
      <c r="F100" s="17" t="str">
        <f t="shared" ca="1" si="25"/>
        <v/>
      </c>
      <c r="G100" s="10" t="str">
        <f t="shared" si="27"/>
        <v/>
      </c>
      <c r="H100" s="10" t="str">
        <f>IF(ISBLANK($D100),"",IF($E100,LOOKUP($G100,'Conversion Charts'!$A$9:C$109),""))</f>
        <v/>
      </c>
      <c r="I100" s="10" t="str">
        <f>IF(ISBLANK($D100),"",IF($E100,LOOKUP($G100,'Conversion Charts'!$A$9:$A$109,'Conversion Charts'!D$9:D$109),""))</f>
        <v/>
      </c>
      <c r="J100" s="10" t="str">
        <f>IF(ISBLANK($D100),"",IF($E100,LOOKUP($G100,'Conversion Charts'!$A$9:$A$109,'Conversion Charts'!E$9:E$109),""))</f>
        <v/>
      </c>
      <c r="K100" s="10" t="str">
        <f>IF(ISBLANK($D100),"",IF($E100,LOOKUP($G100,'Conversion Charts'!$A$9:$A$109,'Conversion Charts'!F$9:F$109),""))</f>
        <v/>
      </c>
      <c r="L100" s="10" t="str">
        <f>IF(ISBLANK($D100),"",IF($E100,LOOKUP($G100,'Conversion Charts'!$A$9:$A$109,'Conversion Charts'!G$9:G$109),""))</f>
        <v/>
      </c>
    </row>
    <row r="101" spans="1:12" x14ac:dyDescent="0.25">
      <c r="A101" s="10" t="str">
        <f t="shared" si="26"/>
        <v/>
      </c>
      <c r="B101" s="13"/>
      <c r="C101" s="17"/>
      <c r="D101" s="17"/>
      <c r="E101" s="17" t="str">
        <f t="shared" si="24"/>
        <v/>
      </c>
      <c r="F101" s="17" t="str">
        <f t="shared" ca="1" si="25"/>
        <v/>
      </c>
      <c r="G101" s="10" t="str">
        <f t="shared" si="27"/>
        <v/>
      </c>
      <c r="H101" s="10" t="str">
        <f>IF(ISBLANK($D101),"",IF($E101,LOOKUP($G101,'Conversion Charts'!$A$9:C$109),""))</f>
        <v/>
      </c>
      <c r="I101" s="10" t="str">
        <f>IF(ISBLANK($D101),"",IF($E101,LOOKUP($G101,'Conversion Charts'!$A$9:$A$109,'Conversion Charts'!D$9:D$109),""))</f>
        <v/>
      </c>
      <c r="J101" s="10" t="str">
        <f>IF(ISBLANK($D101),"",IF($E101,LOOKUP($G101,'Conversion Charts'!$A$9:$A$109,'Conversion Charts'!E$9:E$109),""))</f>
        <v/>
      </c>
      <c r="K101" s="10" t="str">
        <f>IF(ISBLANK($D101),"",IF($E101,LOOKUP($G101,'Conversion Charts'!$A$9:$A$109,'Conversion Charts'!F$9:F$109),""))</f>
        <v/>
      </c>
      <c r="L101" s="10" t="str">
        <f>IF(ISBLANK($D101),"",IF($E101,LOOKUP($G101,'Conversion Charts'!$A$9:$A$109,'Conversion Charts'!G$9:G$109),""))</f>
        <v/>
      </c>
    </row>
    <row r="102" spans="1:12" x14ac:dyDescent="0.25">
      <c r="A102" s="10" t="str">
        <f t="shared" si="26"/>
        <v/>
      </c>
      <c r="B102" s="13"/>
      <c r="C102" s="17"/>
      <c r="D102" s="17"/>
      <c r="E102" s="17" t="str">
        <f t="shared" si="24"/>
        <v/>
      </c>
      <c r="F102" s="17" t="str">
        <f t="shared" ca="1" si="25"/>
        <v/>
      </c>
      <c r="G102" s="10" t="str">
        <f t="shared" si="27"/>
        <v/>
      </c>
      <c r="H102" s="10" t="str">
        <f>IF(ISBLANK($D102),"",IF($E102,LOOKUP($G102,'Conversion Charts'!$A$9:C$109),""))</f>
        <v/>
      </c>
      <c r="I102" s="10" t="str">
        <f>IF(ISBLANK($D102),"",IF($E102,LOOKUP($G102,'Conversion Charts'!$A$9:$A$109,'Conversion Charts'!D$9:D$109),""))</f>
        <v/>
      </c>
      <c r="J102" s="10" t="str">
        <f>IF(ISBLANK($D102),"",IF($E102,LOOKUP($G102,'Conversion Charts'!$A$9:$A$109,'Conversion Charts'!E$9:E$109),""))</f>
        <v/>
      </c>
      <c r="K102" s="10" t="str">
        <f>IF(ISBLANK($D102),"",IF($E102,LOOKUP($G102,'Conversion Charts'!$A$9:$A$109,'Conversion Charts'!F$9:F$109),""))</f>
        <v/>
      </c>
      <c r="L102" s="10" t="str">
        <f>IF(ISBLANK($D102),"",IF($E102,LOOKUP($G102,'Conversion Charts'!$A$9:$A$109,'Conversion Charts'!G$9:G$109),""))</f>
        <v/>
      </c>
    </row>
    <row r="103" spans="1:12" x14ac:dyDescent="0.25">
      <c r="A103" s="10" t="str">
        <f t="shared" si="26"/>
        <v/>
      </c>
      <c r="B103" s="13"/>
      <c r="C103" s="17"/>
      <c r="D103" s="17"/>
      <c r="E103" s="17" t="str">
        <f t="shared" si="24"/>
        <v/>
      </c>
      <c r="F103" s="17" t="str">
        <f t="shared" ca="1" si="25"/>
        <v/>
      </c>
      <c r="G103" s="10" t="str">
        <f t="shared" si="27"/>
        <v/>
      </c>
      <c r="H103" s="10" t="str">
        <f>IF(ISBLANK($D103),"",IF($E103,LOOKUP($G103,'Conversion Charts'!$A$9:C$109),""))</f>
        <v/>
      </c>
      <c r="I103" s="10" t="str">
        <f>IF(ISBLANK($D103),"",IF($E103,LOOKUP($G103,'Conversion Charts'!$A$9:$A$109,'Conversion Charts'!D$9:D$109),""))</f>
        <v/>
      </c>
      <c r="J103" s="10" t="str">
        <f>IF(ISBLANK($D103),"",IF($E103,LOOKUP($G103,'Conversion Charts'!$A$9:$A$109,'Conversion Charts'!E$9:E$109),""))</f>
        <v/>
      </c>
      <c r="K103" s="10" t="str">
        <f>IF(ISBLANK($D103),"",IF($E103,LOOKUP($G103,'Conversion Charts'!$A$9:$A$109,'Conversion Charts'!F$9:F$109),""))</f>
        <v/>
      </c>
      <c r="L103" s="10" t="str">
        <f>IF(ISBLANK($D103),"",IF($E103,LOOKUP($G103,'Conversion Charts'!$A$9:$A$109,'Conversion Charts'!G$9:G$109),""))</f>
        <v/>
      </c>
    </row>
    <row r="104" spans="1:12" x14ac:dyDescent="0.25">
      <c r="A104" s="10" t="str">
        <f t="shared" si="26"/>
        <v/>
      </c>
      <c r="B104" s="13"/>
      <c r="C104" s="17"/>
      <c r="D104" s="17"/>
      <c r="E104" s="17" t="str">
        <f t="shared" si="24"/>
        <v/>
      </c>
      <c r="F104" s="17" t="str">
        <f t="shared" ca="1" si="25"/>
        <v/>
      </c>
      <c r="G104" s="10" t="str">
        <f t="shared" si="27"/>
        <v/>
      </c>
      <c r="H104" s="10" t="str">
        <f>IF(ISBLANK($D104),"",IF($E104,LOOKUP($G104,'Conversion Charts'!$A$9:C$109),""))</f>
        <v/>
      </c>
      <c r="I104" s="10" t="str">
        <f>IF(ISBLANK($D104),"",IF($E104,LOOKUP($G104,'Conversion Charts'!$A$9:$A$109,'Conversion Charts'!D$9:D$109),""))</f>
        <v/>
      </c>
      <c r="J104" s="10" t="str">
        <f>IF(ISBLANK($D104),"",IF($E104,LOOKUP($G104,'Conversion Charts'!$A$9:$A$109,'Conversion Charts'!E$9:E$109),""))</f>
        <v/>
      </c>
      <c r="K104" s="10" t="str">
        <f>IF(ISBLANK($D104),"",IF($E104,LOOKUP($G104,'Conversion Charts'!$A$9:$A$109,'Conversion Charts'!F$9:F$109),""))</f>
        <v/>
      </c>
      <c r="L104" s="10" t="str">
        <f>IF(ISBLANK($D104),"",IF($E104,LOOKUP($G104,'Conversion Charts'!$A$9:$A$109,'Conversion Charts'!G$9:G$109),""))</f>
        <v/>
      </c>
    </row>
    <row r="105" spans="1:12" x14ac:dyDescent="0.25">
      <c r="A105" s="10" t="str">
        <f t="shared" si="26"/>
        <v/>
      </c>
      <c r="B105" s="13"/>
      <c r="C105" s="17"/>
      <c r="D105" s="17"/>
      <c r="E105" s="17" t="str">
        <f t="shared" si="24"/>
        <v/>
      </c>
      <c r="F105" s="17" t="str">
        <f t="shared" ca="1" si="25"/>
        <v/>
      </c>
      <c r="G105" s="10" t="str">
        <f t="shared" si="27"/>
        <v/>
      </c>
      <c r="H105" s="10" t="str">
        <f>IF(ISBLANK($D105),"",IF($E105,LOOKUP($G105,'Conversion Charts'!$A$9:C$109),""))</f>
        <v/>
      </c>
      <c r="I105" s="10" t="str">
        <f>IF(ISBLANK($D105),"",IF($E105,LOOKUP($G105,'Conversion Charts'!$A$9:$A$109,'Conversion Charts'!D$9:D$109),""))</f>
        <v/>
      </c>
      <c r="J105" s="10" t="str">
        <f>IF(ISBLANK($D105),"",IF($E105,LOOKUP($G105,'Conversion Charts'!$A$9:$A$109,'Conversion Charts'!E$9:E$109),""))</f>
        <v/>
      </c>
      <c r="K105" s="10" t="str">
        <f>IF(ISBLANK($D105),"",IF($E105,LOOKUP($G105,'Conversion Charts'!$A$9:$A$109,'Conversion Charts'!F$9:F$109),""))</f>
        <v/>
      </c>
      <c r="L105" s="10" t="str">
        <f>IF(ISBLANK($D105),"",IF($E105,LOOKUP($G105,'Conversion Charts'!$A$9:$A$109,'Conversion Charts'!G$9:G$109),""))</f>
        <v/>
      </c>
    </row>
    <row r="106" spans="1:12" x14ac:dyDescent="0.25">
      <c r="A106" s="10" t="str">
        <f t="shared" si="26"/>
        <v/>
      </c>
      <c r="B106" s="13"/>
      <c r="C106" s="17"/>
      <c r="D106" s="17"/>
      <c r="E106" s="17" t="str">
        <f t="shared" si="24"/>
        <v/>
      </c>
      <c r="F106" s="17" t="str">
        <f t="shared" ca="1" si="25"/>
        <v/>
      </c>
      <c r="G106" s="10" t="str">
        <f t="shared" si="27"/>
        <v/>
      </c>
      <c r="H106" s="10" t="str">
        <f>IF(ISBLANK($D106),"",IF($E106,LOOKUP($G106,'Conversion Charts'!$A$9:C$109),""))</f>
        <v/>
      </c>
      <c r="I106" s="10" t="str">
        <f>IF(ISBLANK($D106),"",IF($E106,LOOKUP($G106,'Conversion Charts'!$A$9:$A$109,'Conversion Charts'!D$9:D$109),""))</f>
        <v/>
      </c>
      <c r="J106" s="10" t="str">
        <f>IF(ISBLANK($D106),"",IF($E106,LOOKUP($G106,'Conversion Charts'!$A$9:$A$109,'Conversion Charts'!E$9:E$109),""))</f>
        <v/>
      </c>
      <c r="K106" s="10" t="str">
        <f>IF(ISBLANK($D106),"",IF($E106,LOOKUP($G106,'Conversion Charts'!$A$9:$A$109,'Conversion Charts'!F$9:F$109),""))</f>
        <v/>
      </c>
      <c r="L106" s="10" t="str">
        <f>IF(ISBLANK($D106),"",IF($E106,LOOKUP($G106,'Conversion Charts'!$A$9:$A$109,'Conversion Charts'!G$9:G$109),""))</f>
        <v/>
      </c>
    </row>
    <row r="107" spans="1:12" x14ac:dyDescent="0.25">
      <c r="A107" s="10" t="str">
        <f t="shared" si="26"/>
        <v/>
      </c>
      <c r="B107" s="13"/>
      <c r="C107" s="17"/>
      <c r="D107" s="17"/>
      <c r="E107" s="17" t="str">
        <f t="shared" si="24"/>
        <v/>
      </c>
      <c r="F107" s="17" t="str">
        <f t="shared" ca="1" si="25"/>
        <v/>
      </c>
      <c r="G107" s="10" t="str">
        <f t="shared" si="27"/>
        <v/>
      </c>
      <c r="H107" s="10" t="str">
        <f>IF(ISBLANK($D107),"",IF($E107,LOOKUP($G107,'Conversion Charts'!$A$9:C$109),""))</f>
        <v/>
      </c>
      <c r="I107" s="10" t="str">
        <f>IF(ISBLANK($D107),"",IF($E107,LOOKUP($G107,'Conversion Charts'!$A$9:$A$109,'Conversion Charts'!D$9:D$109),""))</f>
        <v/>
      </c>
      <c r="J107" s="10" t="str">
        <f>IF(ISBLANK($D107),"",IF($E107,LOOKUP($G107,'Conversion Charts'!$A$9:$A$109,'Conversion Charts'!E$9:E$109),""))</f>
        <v/>
      </c>
      <c r="K107" s="10" t="str">
        <f>IF(ISBLANK($D107),"",IF($E107,LOOKUP($G107,'Conversion Charts'!$A$9:$A$109,'Conversion Charts'!F$9:F$109),""))</f>
        <v/>
      </c>
      <c r="L107" s="10" t="str">
        <f>IF(ISBLANK($D107),"",IF($E107,LOOKUP($G107,'Conversion Charts'!$A$9:$A$109,'Conversion Charts'!G$9:G$109),""))</f>
        <v/>
      </c>
    </row>
    <row r="108" spans="1:12" x14ac:dyDescent="0.25">
      <c r="A108" s="10" t="str">
        <f t="shared" si="26"/>
        <v/>
      </c>
      <c r="B108" s="13"/>
      <c r="C108" s="17"/>
      <c r="D108" s="17"/>
      <c r="E108" s="17" t="str">
        <f t="shared" si="24"/>
        <v/>
      </c>
      <c r="F108" s="17" t="str">
        <f t="shared" ca="1" si="25"/>
        <v/>
      </c>
      <c r="G108" s="10" t="str">
        <f t="shared" si="27"/>
        <v/>
      </c>
      <c r="H108" s="10" t="str">
        <f>IF(ISBLANK($D108),"",IF($E108,LOOKUP($G108,'Conversion Charts'!$A$9:C$109),""))</f>
        <v/>
      </c>
      <c r="I108" s="10" t="str">
        <f>IF(ISBLANK($D108),"",IF($E108,LOOKUP($G108,'Conversion Charts'!$A$9:$A$109,'Conversion Charts'!D$9:D$109),""))</f>
        <v/>
      </c>
      <c r="J108" s="10" t="str">
        <f>IF(ISBLANK($D108),"",IF($E108,LOOKUP($G108,'Conversion Charts'!$A$9:$A$109,'Conversion Charts'!E$9:E$109),""))</f>
        <v/>
      </c>
      <c r="K108" s="10" t="str">
        <f>IF(ISBLANK($D108),"",IF($E108,LOOKUP($G108,'Conversion Charts'!$A$9:$A$109,'Conversion Charts'!F$9:F$109),""))</f>
        <v/>
      </c>
      <c r="L108" s="10" t="str">
        <f>IF(ISBLANK($D108),"",IF($E108,LOOKUP($G108,'Conversion Charts'!$A$9:$A$109,'Conversion Charts'!G$9:G$109),""))</f>
        <v/>
      </c>
    </row>
    <row r="109" spans="1:12" x14ac:dyDescent="0.25">
      <c r="A109" s="10" t="str">
        <f t="shared" si="26"/>
        <v/>
      </c>
      <c r="B109" s="13"/>
      <c r="C109" s="17"/>
      <c r="D109" s="17"/>
      <c r="E109" s="17" t="str">
        <f t="shared" si="24"/>
        <v/>
      </c>
      <c r="F109" s="17" t="str">
        <f t="shared" ca="1" si="25"/>
        <v/>
      </c>
      <c r="G109" s="10" t="str">
        <f t="shared" si="27"/>
        <v/>
      </c>
      <c r="H109" s="10" t="str">
        <f>IF(ISBLANK($D109),"",IF($E109,LOOKUP($G109,'Conversion Charts'!$A$9:C$109),""))</f>
        <v/>
      </c>
      <c r="I109" s="10" t="str">
        <f>IF(ISBLANK($D109),"",IF($E109,LOOKUP($G109,'Conversion Charts'!$A$9:$A$109,'Conversion Charts'!D$9:D$109),""))</f>
        <v/>
      </c>
      <c r="J109" s="10" t="str">
        <f>IF(ISBLANK($D109),"",IF($E109,LOOKUP($G109,'Conversion Charts'!$A$9:$A$109,'Conversion Charts'!E$9:E$109),""))</f>
        <v/>
      </c>
      <c r="K109" s="10" t="str">
        <f>IF(ISBLANK($D109),"",IF($E109,LOOKUP($G109,'Conversion Charts'!$A$9:$A$109,'Conversion Charts'!F$9:F$109),""))</f>
        <v/>
      </c>
      <c r="L109" s="10" t="str">
        <f>IF(ISBLANK($D109),"",IF($E109,LOOKUP($G109,'Conversion Charts'!$A$9:$A$109,'Conversion Charts'!G$9:G$109),""))</f>
        <v/>
      </c>
    </row>
    <row r="110" spans="1:12" x14ac:dyDescent="0.25">
      <c r="A110" s="10" t="str">
        <f t="shared" si="26"/>
        <v/>
      </c>
      <c r="B110" s="13"/>
      <c r="C110" s="17"/>
      <c r="D110" s="17"/>
      <c r="E110" s="17" t="str">
        <f t="shared" si="24"/>
        <v/>
      </c>
      <c r="F110" s="17" t="str">
        <f t="shared" ca="1" si="25"/>
        <v/>
      </c>
      <c r="G110" s="10" t="str">
        <f t="shared" si="27"/>
        <v/>
      </c>
      <c r="H110" s="10" t="str">
        <f>IF(ISBLANK($D110),"",IF($E110,LOOKUP($G110,'Conversion Charts'!$A$9:C$109),""))</f>
        <v/>
      </c>
      <c r="I110" s="10" t="str">
        <f>IF(ISBLANK($D110),"",IF($E110,LOOKUP($G110,'Conversion Charts'!$A$9:$A$109,'Conversion Charts'!D$9:D$109),""))</f>
        <v/>
      </c>
      <c r="J110" s="10" t="str">
        <f>IF(ISBLANK($D110),"",IF($E110,LOOKUP($G110,'Conversion Charts'!$A$9:$A$109,'Conversion Charts'!E$9:E$109),""))</f>
        <v/>
      </c>
      <c r="K110" s="10" t="str">
        <f>IF(ISBLANK($D110),"",IF($E110,LOOKUP($G110,'Conversion Charts'!$A$9:$A$109,'Conversion Charts'!F$9:F$109),""))</f>
        <v/>
      </c>
      <c r="L110" s="10" t="str">
        <f>IF(ISBLANK($D110),"",IF($E110,LOOKUP($G110,'Conversion Charts'!$A$9:$A$109,'Conversion Charts'!G$9:G$109),""))</f>
        <v/>
      </c>
    </row>
    <row r="111" spans="1:12" x14ac:dyDescent="0.25">
      <c r="A111" s="10" t="str">
        <f t="shared" si="26"/>
        <v/>
      </c>
      <c r="B111" s="13"/>
      <c r="C111" s="17"/>
      <c r="D111" s="17"/>
      <c r="E111" s="17" t="str">
        <f t="shared" si="24"/>
        <v/>
      </c>
      <c r="F111" s="17" t="str">
        <f t="shared" ca="1" si="25"/>
        <v/>
      </c>
      <c r="G111" s="10" t="str">
        <f t="shared" si="27"/>
        <v/>
      </c>
      <c r="H111" s="10" t="str">
        <f>IF(ISBLANK($D111),"",IF($E111,LOOKUP($G111,'Conversion Charts'!$A$9:C$109),""))</f>
        <v/>
      </c>
      <c r="I111" s="10" t="str">
        <f>IF(ISBLANK($D111),"",IF($E111,LOOKUP($G111,'Conversion Charts'!$A$9:$A$109,'Conversion Charts'!D$9:D$109),""))</f>
        <v/>
      </c>
      <c r="J111" s="10" t="str">
        <f>IF(ISBLANK($D111),"",IF($E111,LOOKUP($G111,'Conversion Charts'!$A$9:$A$109,'Conversion Charts'!E$9:E$109),""))</f>
        <v/>
      </c>
      <c r="K111" s="10" t="str">
        <f>IF(ISBLANK($D111),"",IF($E111,LOOKUP($G111,'Conversion Charts'!$A$9:$A$109,'Conversion Charts'!F$9:F$109),""))</f>
        <v/>
      </c>
      <c r="L111" s="10" t="str">
        <f>IF(ISBLANK($D111),"",IF($E111,LOOKUP($G111,'Conversion Charts'!$A$9:$A$109,'Conversion Charts'!G$9:G$109),""))</f>
        <v/>
      </c>
    </row>
    <row r="112" spans="1:12" x14ac:dyDescent="0.25">
      <c r="A112" s="10" t="str">
        <f t="shared" si="26"/>
        <v/>
      </c>
      <c r="B112" s="13"/>
      <c r="C112" s="17"/>
      <c r="D112" s="17"/>
      <c r="E112" s="17" t="str">
        <f t="shared" si="24"/>
        <v/>
      </c>
      <c r="F112" s="17" t="str">
        <f t="shared" ca="1" si="25"/>
        <v/>
      </c>
      <c r="G112" s="10" t="str">
        <f t="shared" si="27"/>
        <v/>
      </c>
      <c r="H112" s="10" t="str">
        <f>IF(ISBLANK($D112),"",IF($E112,LOOKUP($G112,'Conversion Charts'!$A$9:C$109),""))</f>
        <v/>
      </c>
      <c r="I112" s="10" t="str">
        <f>IF(ISBLANK($D112),"",IF($E112,LOOKUP($G112,'Conversion Charts'!$A$9:$A$109,'Conversion Charts'!D$9:D$109),""))</f>
        <v/>
      </c>
      <c r="J112" s="10" t="str">
        <f>IF(ISBLANK($D112),"",IF($E112,LOOKUP($G112,'Conversion Charts'!$A$9:$A$109,'Conversion Charts'!E$9:E$109),""))</f>
        <v/>
      </c>
      <c r="K112" s="10" t="str">
        <f>IF(ISBLANK($D112),"",IF($E112,LOOKUP($G112,'Conversion Charts'!$A$9:$A$109,'Conversion Charts'!F$9:F$109),""))</f>
        <v/>
      </c>
      <c r="L112" s="10" t="str">
        <f>IF(ISBLANK($D112),"",IF($E112,LOOKUP($G112,'Conversion Charts'!$A$9:$A$109,'Conversion Charts'!G$9:G$109),""))</f>
        <v/>
      </c>
    </row>
    <row r="113" spans="1:12" x14ac:dyDescent="0.25">
      <c r="A113" s="10" t="str">
        <f t="shared" si="26"/>
        <v/>
      </c>
      <c r="B113" s="13"/>
      <c r="C113" s="17"/>
      <c r="D113" s="17"/>
      <c r="E113" s="17" t="str">
        <f t="shared" si="24"/>
        <v/>
      </c>
      <c r="F113" s="17" t="str">
        <f t="shared" ca="1" si="25"/>
        <v/>
      </c>
      <c r="G113" s="10" t="str">
        <f t="shared" si="27"/>
        <v/>
      </c>
      <c r="H113" s="10" t="str">
        <f>IF(ISBLANK($D113),"",IF($E113,LOOKUP($G113,'Conversion Charts'!$A$9:C$109),""))</f>
        <v/>
      </c>
      <c r="I113" s="10" t="str">
        <f>IF(ISBLANK($D113),"",IF($E113,LOOKUP($G113,'Conversion Charts'!$A$9:$A$109,'Conversion Charts'!D$9:D$109),""))</f>
        <v/>
      </c>
      <c r="J113" s="10" t="str">
        <f>IF(ISBLANK($D113),"",IF($E113,LOOKUP($G113,'Conversion Charts'!$A$9:$A$109,'Conversion Charts'!E$9:E$109),""))</f>
        <v/>
      </c>
      <c r="K113" s="10" t="str">
        <f>IF(ISBLANK($D113),"",IF($E113,LOOKUP($G113,'Conversion Charts'!$A$9:$A$109,'Conversion Charts'!F$9:F$109),""))</f>
        <v/>
      </c>
      <c r="L113" s="10" t="str">
        <f>IF(ISBLANK($D113),"",IF($E113,LOOKUP($G113,'Conversion Charts'!$A$9:$A$109,'Conversion Charts'!G$9:G$109),""))</f>
        <v/>
      </c>
    </row>
    <row r="114" spans="1:12" x14ac:dyDescent="0.25">
      <c r="A114" s="10" t="str">
        <f t="shared" si="26"/>
        <v/>
      </c>
      <c r="B114" s="13"/>
      <c r="C114" s="17"/>
      <c r="D114" s="17"/>
      <c r="E114" s="17" t="str">
        <f t="shared" si="24"/>
        <v/>
      </c>
      <c r="F114" s="17" t="str">
        <f t="shared" ca="1" si="25"/>
        <v/>
      </c>
      <c r="G114" s="10" t="str">
        <f t="shared" si="27"/>
        <v/>
      </c>
      <c r="H114" s="10" t="str">
        <f>IF(ISBLANK($D114),"",IF($E114,LOOKUP($G114,'Conversion Charts'!$A$9:C$109),""))</f>
        <v/>
      </c>
      <c r="I114" s="10" t="str">
        <f>IF(ISBLANK($D114),"",IF($E114,LOOKUP($G114,'Conversion Charts'!$A$9:$A$109,'Conversion Charts'!D$9:D$109),""))</f>
        <v/>
      </c>
      <c r="J114" s="10" t="str">
        <f>IF(ISBLANK($D114),"",IF($E114,LOOKUP($G114,'Conversion Charts'!$A$9:$A$109,'Conversion Charts'!E$9:E$109),""))</f>
        <v/>
      </c>
      <c r="K114" s="10" t="str">
        <f>IF(ISBLANK($D114),"",IF($E114,LOOKUP($G114,'Conversion Charts'!$A$9:$A$109,'Conversion Charts'!F$9:F$109),""))</f>
        <v/>
      </c>
      <c r="L114" s="10" t="str">
        <f>IF(ISBLANK($D114),"",IF($E114,LOOKUP($G114,'Conversion Charts'!$A$9:$A$109,'Conversion Charts'!G$9:G$109),""))</f>
        <v/>
      </c>
    </row>
    <row r="115" spans="1:12" x14ac:dyDescent="0.25">
      <c r="A115" s="10" t="str">
        <f t="shared" si="26"/>
        <v/>
      </c>
      <c r="B115" s="13"/>
      <c r="C115" s="17"/>
      <c r="D115" s="17"/>
      <c r="E115" s="17" t="str">
        <f t="shared" si="24"/>
        <v/>
      </c>
      <c r="F115" s="17" t="str">
        <f t="shared" ca="1" si="25"/>
        <v/>
      </c>
      <c r="G115" s="10" t="str">
        <f t="shared" si="27"/>
        <v/>
      </c>
      <c r="H115" s="10" t="str">
        <f>IF(ISBLANK($D115),"",IF($E115,LOOKUP($G115,'Conversion Charts'!$A$9:C$109),""))</f>
        <v/>
      </c>
      <c r="I115" s="10" t="str">
        <f>IF(ISBLANK($D115),"",IF($E115,LOOKUP($G115,'Conversion Charts'!$A$9:$A$109,'Conversion Charts'!D$9:D$109),""))</f>
        <v/>
      </c>
      <c r="J115" s="10" t="str">
        <f>IF(ISBLANK($D115),"",IF($E115,LOOKUP($G115,'Conversion Charts'!$A$9:$A$109,'Conversion Charts'!E$9:E$109),""))</f>
        <v/>
      </c>
      <c r="K115" s="10" t="str">
        <f>IF(ISBLANK($D115),"",IF($E115,LOOKUP($G115,'Conversion Charts'!$A$9:$A$109,'Conversion Charts'!F$9:F$109),""))</f>
        <v/>
      </c>
      <c r="L115" s="10" t="str">
        <f>IF(ISBLANK($D115),"",IF($E115,LOOKUP($G115,'Conversion Charts'!$A$9:$A$109,'Conversion Charts'!G$9:G$109),""))</f>
        <v/>
      </c>
    </row>
    <row r="116" spans="1:12" x14ac:dyDescent="0.25">
      <c r="A116" s="10" t="str">
        <f t="shared" si="26"/>
        <v/>
      </c>
      <c r="B116" s="13"/>
      <c r="C116" s="17"/>
      <c r="D116" s="17"/>
      <c r="E116" s="17" t="str">
        <f t="shared" si="24"/>
        <v/>
      </c>
      <c r="F116" s="17" t="str">
        <f t="shared" ca="1" si="25"/>
        <v/>
      </c>
      <c r="G116" s="10" t="str">
        <f t="shared" si="27"/>
        <v/>
      </c>
      <c r="H116" s="10" t="str">
        <f>IF(ISBLANK($D116),"",IF($E116,LOOKUP($G116,'Conversion Charts'!$A$9:C$109),""))</f>
        <v/>
      </c>
      <c r="I116" s="10" t="str">
        <f>IF(ISBLANK($D116),"",IF($E116,LOOKUP($G116,'Conversion Charts'!$A$9:$A$109,'Conversion Charts'!D$9:D$109),""))</f>
        <v/>
      </c>
      <c r="J116" s="10" t="str">
        <f>IF(ISBLANK($D116),"",IF($E116,LOOKUP($G116,'Conversion Charts'!$A$9:$A$109,'Conversion Charts'!E$9:E$109),""))</f>
        <v/>
      </c>
      <c r="K116" s="10" t="str">
        <f>IF(ISBLANK($D116),"",IF($E116,LOOKUP($G116,'Conversion Charts'!$A$9:$A$109,'Conversion Charts'!F$9:F$109),""))</f>
        <v/>
      </c>
      <c r="L116" s="10" t="str">
        <f>IF(ISBLANK($D116),"",IF($E116,LOOKUP($G116,'Conversion Charts'!$A$9:$A$109,'Conversion Charts'!G$9:G$109),""))</f>
        <v/>
      </c>
    </row>
    <row r="117" spans="1:12" x14ac:dyDescent="0.25">
      <c r="A117" s="10" t="str">
        <f t="shared" si="26"/>
        <v/>
      </c>
      <c r="B117" s="13"/>
      <c r="C117" s="17"/>
      <c r="D117" s="17"/>
      <c r="E117" s="17" t="str">
        <f t="shared" si="24"/>
        <v/>
      </c>
      <c r="F117" s="17" t="str">
        <f t="shared" ca="1" si="25"/>
        <v/>
      </c>
      <c r="G117" s="10" t="str">
        <f t="shared" si="27"/>
        <v/>
      </c>
      <c r="H117" s="10" t="str">
        <f>IF(ISBLANK($D117),"",IF($E117,LOOKUP($G117,'Conversion Charts'!$A$9:C$109),""))</f>
        <v/>
      </c>
      <c r="I117" s="10" t="str">
        <f>IF(ISBLANK($D117),"",IF($E117,LOOKUP($G117,'Conversion Charts'!$A$9:$A$109,'Conversion Charts'!D$9:D$109),""))</f>
        <v/>
      </c>
      <c r="J117" s="10" t="str">
        <f>IF(ISBLANK($D117),"",IF($E117,LOOKUP($G117,'Conversion Charts'!$A$9:$A$109,'Conversion Charts'!E$9:E$109),""))</f>
        <v/>
      </c>
      <c r="K117" s="10" t="str">
        <f>IF(ISBLANK($D117),"",IF($E117,LOOKUP($G117,'Conversion Charts'!$A$9:$A$109,'Conversion Charts'!F$9:F$109),""))</f>
        <v/>
      </c>
      <c r="L117" s="10" t="str">
        <f>IF(ISBLANK($D117),"",IF($E117,LOOKUP($G117,'Conversion Charts'!$A$9:$A$109,'Conversion Charts'!G$9:G$109),""))</f>
        <v/>
      </c>
    </row>
    <row r="118" spans="1:12" x14ac:dyDescent="0.25">
      <c r="A118" s="10" t="str">
        <f t="shared" si="26"/>
        <v/>
      </c>
      <c r="B118" s="13"/>
      <c r="C118" s="17"/>
      <c r="D118" s="17"/>
      <c r="E118" s="17" t="str">
        <f t="shared" si="24"/>
        <v/>
      </c>
      <c r="F118" s="17" t="str">
        <f t="shared" ca="1" si="25"/>
        <v/>
      </c>
      <c r="G118" s="10" t="str">
        <f t="shared" si="27"/>
        <v/>
      </c>
      <c r="H118" s="10" t="str">
        <f>IF(ISBLANK($D118),"",IF($E118,LOOKUP($G118,'Conversion Charts'!$A$9:C$109),""))</f>
        <v/>
      </c>
      <c r="I118" s="10" t="str">
        <f>IF(ISBLANK($D118),"",IF($E118,LOOKUP($G118,'Conversion Charts'!$A$9:$A$109,'Conversion Charts'!D$9:D$109),""))</f>
        <v/>
      </c>
      <c r="J118" s="10" t="str">
        <f>IF(ISBLANK($D118),"",IF($E118,LOOKUP($G118,'Conversion Charts'!$A$9:$A$109,'Conversion Charts'!E$9:E$109),""))</f>
        <v/>
      </c>
      <c r="K118" s="10" t="str">
        <f>IF(ISBLANK($D118),"",IF($E118,LOOKUP($G118,'Conversion Charts'!$A$9:$A$109,'Conversion Charts'!F$9:F$109),""))</f>
        <v/>
      </c>
      <c r="L118" s="10" t="str">
        <f>IF(ISBLANK($D118),"",IF($E118,LOOKUP($G118,'Conversion Charts'!$A$9:$A$109,'Conversion Charts'!G$9:G$109),""))</f>
        <v/>
      </c>
    </row>
    <row r="119" spans="1:12" x14ac:dyDescent="0.25">
      <c r="A119" s="10" t="str">
        <f t="shared" si="26"/>
        <v/>
      </c>
      <c r="B119" s="13"/>
      <c r="C119" s="17"/>
      <c r="D119" s="17"/>
      <c r="E119" s="17" t="str">
        <f t="shared" si="24"/>
        <v/>
      </c>
      <c r="F119" s="17" t="str">
        <f t="shared" ca="1" si="25"/>
        <v/>
      </c>
      <c r="G119" s="10" t="str">
        <f t="shared" si="27"/>
        <v/>
      </c>
      <c r="H119" s="10" t="str">
        <f>IF(ISBLANK($D119),"",IF($E119,LOOKUP($G119,'Conversion Charts'!$A$9:C$109),""))</f>
        <v/>
      </c>
      <c r="I119" s="10" t="str">
        <f>IF(ISBLANK($D119),"",IF($E119,LOOKUP($G119,'Conversion Charts'!$A$9:$A$109,'Conversion Charts'!D$9:D$109),""))</f>
        <v/>
      </c>
      <c r="J119" s="10" t="str">
        <f>IF(ISBLANK($D119),"",IF($E119,LOOKUP($G119,'Conversion Charts'!$A$9:$A$109,'Conversion Charts'!E$9:E$109),""))</f>
        <v/>
      </c>
      <c r="K119" s="10" t="str">
        <f>IF(ISBLANK($D119),"",IF($E119,LOOKUP($G119,'Conversion Charts'!$A$9:$A$109,'Conversion Charts'!F$9:F$109),""))</f>
        <v/>
      </c>
      <c r="L119" s="10" t="str">
        <f>IF(ISBLANK($D119),"",IF($E119,LOOKUP($G119,'Conversion Charts'!$A$9:$A$109,'Conversion Charts'!G$9:G$109),""))</f>
        <v/>
      </c>
    </row>
    <row r="120" spans="1:12" x14ac:dyDescent="0.25">
      <c r="A120" s="10" t="str">
        <f t="shared" si="26"/>
        <v/>
      </c>
      <c r="B120" s="13"/>
      <c r="C120" s="17"/>
      <c r="D120" s="17"/>
      <c r="E120" s="17" t="str">
        <f t="shared" si="24"/>
        <v/>
      </c>
      <c r="F120" s="17" t="str">
        <f t="shared" ca="1" si="25"/>
        <v/>
      </c>
      <c r="G120" s="10" t="str">
        <f t="shared" si="27"/>
        <v/>
      </c>
      <c r="H120" s="10" t="str">
        <f>IF(ISBLANK($D120),"",IF($E120,LOOKUP($G120,'Conversion Charts'!$A$9:C$109),""))</f>
        <v/>
      </c>
      <c r="I120" s="10" t="str">
        <f>IF(ISBLANK($D120),"",IF($E120,LOOKUP($G120,'Conversion Charts'!$A$9:$A$109,'Conversion Charts'!D$9:D$109),""))</f>
        <v/>
      </c>
      <c r="J120" s="10" t="str">
        <f>IF(ISBLANK($D120),"",IF($E120,LOOKUP($G120,'Conversion Charts'!$A$9:$A$109,'Conversion Charts'!E$9:E$109),""))</f>
        <v/>
      </c>
      <c r="K120" s="10" t="str">
        <f>IF(ISBLANK($D120),"",IF($E120,LOOKUP($G120,'Conversion Charts'!$A$9:$A$109,'Conversion Charts'!F$9:F$109),""))</f>
        <v/>
      </c>
      <c r="L120" s="10" t="str">
        <f>IF(ISBLANK($D120),"",IF($E120,LOOKUP($G120,'Conversion Charts'!$A$9:$A$109,'Conversion Charts'!G$9:G$109),""))</f>
        <v/>
      </c>
    </row>
    <row r="121" spans="1:12" x14ac:dyDescent="0.25">
      <c r="A121" s="10" t="str">
        <f t="shared" si="26"/>
        <v/>
      </c>
      <c r="B121" s="13"/>
      <c r="C121" s="17"/>
      <c r="D121" s="17"/>
      <c r="E121" s="17" t="str">
        <f t="shared" si="24"/>
        <v/>
      </c>
      <c r="F121" s="17" t="str">
        <f t="shared" ca="1" si="25"/>
        <v/>
      </c>
      <c r="G121" s="10" t="str">
        <f t="shared" si="27"/>
        <v/>
      </c>
      <c r="H121" s="10" t="str">
        <f>IF(ISBLANK($D121),"",IF($E121,LOOKUP($G121,'Conversion Charts'!$A$9:C$109),""))</f>
        <v/>
      </c>
      <c r="I121" s="10" t="str">
        <f>IF(ISBLANK($D121),"",IF($E121,LOOKUP($G121,'Conversion Charts'!$A$9:$A$109,'Conversion Charts'!D$9:D$109),""))</f>
        <v/>
      </c>
      <c r="J121" s="10" t="str">
        <f>IF(ISBLANK($D121),"",IF($E121,LOOKUP($G121,'Conversion Charts'!$A$9:$A$109,'Conversion Charts'!E$9:E$109),""))</f>
        <v/>
      </c>
      <c r="K121" s="10" t="str">
        <f>IF(ISBLANK($D121),"",IF($E121,LOOKUP($G121,'Conversion Charts'!$A$9:$A$109,'Conversion Charts'!F$9:F$109),""))</f>
        <v/>
      </c>
      <c r="L121" s="10" t="str">
        <f>IF(ISBLANK($D121),"",IF($E121,LOOKUP($G121,'Conversion Charts'!$A$9:$A$109,'Conversion Charts'!G$9:G$109),""))</f>
        <v/>
      </c>
    </row>
    <row r="122" spans="1:12" x14ac:dyDescent="0.25">
      <c r="A122" s="10" t="str">
        <f t="shared" si="26"/>
        <v/>
      </c>
      <c r="B122" s="13"/>
      <c r="C122" s="17"/>
      <c r="D122" s="17"/>
      <c r="E122" s="17" t="str">
        <f t="shared" si="24"/>
        <v/>
      </c>
      <c r="F122" s="17" t="str">
        <f t="shared" ca="1" si="25"/>
        <v/>
      </c>
      <c r="G122" s="10" t="str">
        <f t="shared" si="27"/>
        <v/>
      </c>
      <c r="H122" s="10" t="str">
        <f>IF(ISBLANK($D122),"",IF($E122,LOOKUP($G122,'Conversion Charts'!$A$9:C$109),""))</f>
        <v/>
      </c>
      <c r="I122" s="10" t="str">
        <f>IF(ISBLANK($D122),"",IF($E122,LOOKUP($G122,'Conversion Charts'!$A$9:$A$109,'Conversion Charts'!D$9:D$109),""))</f>
        <v/>
      </c>
      <c r="J122" s="10" t="str">
        <f>IF(ISBLANK($D122),"",IF($E122,LOOKUP($G122,'Conversion Charts'!$A$9:$A$109,'Conversion Charts'!E$9:E$109),""))</f>
        <v/>
      </c>
      <c r="K122" s="10" t="str">
        <f>IF(ISBLANK($D122),"",IF($E122,LOOKUP($G122,'Conversion Charts'!$A$9:$A$109,'Conversion Charts'!F$9:F$109),""))</f>
        <v/>
      </c>
      <c r="L122" s="10" t="str">
        <f>IF(ISBLANK($D122),"",IF($E122,LOOKUP($G122,'Conversion Charts'!$A$9:$A$109,'Conversion Charts'!G$9:G$109),""))</f>
        <v/>
      </c>
    </row>
    <row r="123" spans="1:12" x14ac:dyDescent="0.25">
      <c r="A123" s="10" t="str">
        <f t="shared" si="26"/>
        <v/>
      </c>
      <c r="B123" s="13"/>
      <c r="C123" s="17"/>
      <c r="D123" s="17"/>
      <c r="E123" s="17" t="str">
        <f t="shared" si="24"/>
        <v/>
      </c>
      <c r="F123" s="17" t="str">
        <f t="shared" ca="1" si="25"/>
        <v/>
      </c>
      <c r="G123" s="10" t="str">
        <f t="shared" si="27"/>
        <v/>
      </c>
      <c r="H123" s="10" t="str">
        <f>IF(ISBLANK($D123),"",IF($E123,LOOKUP($G123,'Conversion Charts'!$A$9:C$109),""))</f>
        <v/>
      </c>
      <c r="I123" s="10" t="str">
        <f>IF(ISBLANK($D123),"",IF($E123,LOOKUP($G123,'Conversion Charts'!$A$9:$A$109,'Conversion Charts'!D$9:D$109),""))</f>
        <v/>
      </c>
      <c r="J123" s="10" t="str">
        <f>IF(ISBLANK($D123),"",IF($E123,LOOKUP($G123,'Conversion Charts'!$A$9:$A$109,'Conversion Charts'!E$9:E$109),""))</f>
        <v/>
      </c>
      <c r="K123" s="10" t="str">
        <f>IF(ISBLANK($D123),"",IF($E123,LOOKUP($G123,'Conversion Charts'!$A$9:$A$109,'Conversion Charts'!F$9:F$109),""))</f>
        <v/>
      </c>
      <c r="L123" s="10" t="str">
        <f>IF(ISBLANK($D123),"",IF($E123,LOOKUP($G123,'Conversion Charts'!$A$9:$A$109,'Conversion Charts'!G$9:G$109),""))</f>
        <v/>
      </c>
    </row>
    <row r="124" spans="1:12" x14ac:dyDescent="0.25">
      <c r="A124" s="10" t="str">
        <f t="shared" si="26"/>
        <v/>
      </c>
      <c r="B124" s="13"/>
      <c r="C124" s="17"/>
      <c r="D124" s="17"/>
      <c r="E124" s="17" t="str">
        <f t="shared" si="24"/>
        <v/>
      </c>
      <c r="F124" s="17" t="str">
        <f t="shared" ca="1" si="25"/>
        <v/>
      </c>
      <c r="G124" s="10" t="str">
        <f t="shared" si="27"/>
        <v/>
      </c>
      <c r="H124" s="10" t="str">
        <f>IF(ISBLANK($D124),"",IF($E124,LOOKUP($G124,'Conversion Charts'!$A$9:C$109),""))</f>
        <v/>
      </c>
      <c r="I124" s="10" t="str">
        <f>IF(ISBLANK($D124),"",IF($E124,LOOKUP($G124,'Conversion Charts'!$A$9:$A$109,'Conversion Charts'!D$9:D$109),""))</f>
        <v/>
      </c>
      <c r="J124" s="10" t="str">
        <f>IF(ISBLANK($D124),"",IF($E124,LOOKUP($G124,'Conversion Charts'!$A$9:$A$109,'Conversion Charts'!E$9:E$109),""))</f>
        <v/>
      </c>
      <c r="K124" s="10" t="str">
        <f>IF(ISBLANK($D124),"",IF($E124,LOOKUP($G124,'Conversion Charts'!$A$9:$A$109,'Conversion Charts'!F$9:F$109),""))</f>
        <v/>
      </c>
      <c r="L124" s="10" t="str">
        <f>IF(ISBLANK($D124),"",IF($E124,LOOKUP($G124,'Conversion Charts'!$A$9:$A$109,'Conversion Charts'!G$9:G$109),""))</f>
        <v/>
      </c>
    </row>
    <row r="125" spans="1:12" x14ac:dyDescent="0.25">
      <c r="A125" s="10" t="str">
        <f t="shared" si="26"/>
        <v/>
      </c>
      <c r="B125" s="13"/>
      <c r="C125" s="17"/>
      <c r="D125" s="17"/>
      <c r="E125" s="17" t="str">
        <f t="shared" si="24"/>
        <v/>
      </c>
      <c r="F125" s="17" t="str">
        <f t="shared" ca="1" si="25"/>
        <v/>
      </c>
      <c r="G125" s="10" t="str">
        <f t="shared" si="27"/>
        <v/>
      </c>
      <c r="H125" s="10" t="str">
        <f>IF(ISBLANK($D125),"",IF($E125,LOOKUP($G125,'Conversion Charts'!$A$9:C$109),""))</f>
        <v/>
      </c>
      <c r="I125" s="10" t="str">
        <f>IF(ISBLANK($D125),"",IF($E125,LOOKUP($G125,'Conversion Charts'!$A$9:$A$109,'Conversion Charts'!D$9:D$109),""))</f>
        <v/>
      </c>
      <c r="J125" s="10" t="str">
        <f>IF(ISBLANK($D125),"",IF($E125,LOOKUP($G125,'Conversion Charts'!$A$9:$A$109,'Conversion Charts'!E$9:E$109),""))</f>
        <v/>
      </c>
      <c r="K125" s="10" t="str">
        <f>IF(ISBLANK($D125),"",IF($E125,LOOKUP($G125,'Conversion Charts'!$A$9:$A$109,'Conversion Charts'!F$9:F$109),""))</f>
        <v/>
      </c>
      <c r="L125" s="10" t="str">
        <f>IF(ISBLANK($D125),"",IF($E125,LOOKUP($G125,'Conversion Charts'!$A$9:$A$109,'Conversion Charts'!G$9:G$109),""))</f>
        <v/>
      </c>
    </row>
    <row r="126" spans="1:12" x14ac:dyDescent="0.25">
      <c r="A126" s="10" t="str">
        <f t="shared" si="26"/>
        <v/>
      </c>
      <c r="B126" s="13"/>
      <c r="C126" s="17"/>
      <c r="D126" s="17"/>
      <c r="E126" s="17" t="str">
        <f t="shared" si="24"/>
        <v/>
      </c>
      <c r="F126" s="17" t="str">
        <f t="shared" ca="1" si="25"/>
        <v/>
      </c>
      <c r="G126" s="10" t="str">
        <f t="shared" si="27"/>
        <v/>
      </c>
      <c r="H126" s="10" t="str">
        <f>IF(ISBLANK($D126),"",IF($E126,LOOKUP($G126,'Conversion Charts'!$A$9:C$109),""))</f>
        <v/>
      </c>
      <c r="I126" s="10" t="str">
        <f>IF(ISBLANK($D126),"",IF($E126,LOOKUP($G126,'Conversion Charts'!$A$9:$A$109,'Conversion Charts'!D$9:D$109),""))</f>
        <v/>
      </c>
      <c r="J126" s="10" t="str">
        <f>IF(ISBLANK($D126),"",IF($E126,LOOKUP($G126,'Conversion Charts'!$A$9:$A$109,'Conversion Charts'!E$9:E$109),""))</f>
        <v/>
      </c>
      <c r="K126" s="10" t="str">
        <f>IF(ISBLANK($D126),"",IF($E126,LOOKUP($G126,'Conversion Charts'!$A$9:$A$109,'Conversion Charts'!F$9:F$109),""))</f>
        <v/>
      </c>
      <c r="L126" s="10" t="str">
        <f>IF(ISBLANK($D126),"",IF($E126,LOOKUP($G126,'Conversion Charts'!$A$9:$A$109,'Conversion Charts'!G$9:G$109),""))</f>
        <v/>
      </c>
    </row>
    <row r="127" spans="1:12" x14ac:dyDescent="0.25">
      <c r="A127" s="10" t="str">
        <f t="shared" si="26"/>
        <v/>
      </c>
      <c r="B127" s="13"/>
      <c r="C127" s="17"/>
      <c r="D127" s="17"/>
      <c r="E127" s="17" t="str">
        <f t="shared" si="24"/>
        <v/>
      </c>
      <c r="F127" s="17" t="str">
        <f t="shared" ca="1" si="25"/>
        <v/>
      </c>
      <c r="G127" s="10" t="str">
        <f t="shared" si="27"/>
        <v/>
      </c>
      <c r="H127" s="10" t="str">
        <f>IF(ISBLANK($D127),"",IF($E127,LOOKUP($G127,'Conversion Charts'!$A$9:C$109),""))</f>
        <v/>
      </c>
      <c r="I127" s="10" t="str">
        <f>IF(ISBLANK($D127),"",IF($E127,LOOKUP($G127,'Conversion Charts'!$A$9:$A$109,'Conversion Charts'!D$9:D$109),""))</f>
        <v/>
      </c>
      <c r="J127" s="10" t="str">
        <f>IF(ISBLANK($D127),"",IF($E127,LOOKUP($G127,'Conversion Charts'!$A$9:$A$109,'Conversion Charts'!E$9:E$109),""))</f>
        <v/>
      </c>
      <c r="K127" s="10" t="str">
        <f>IF(ISBLANK($D127),"",IF($E127,LOOKUP($G127,'Conversion Charts'!$A$9:$A$109,'Conversion Charts'!F$9:F$109),""))</f>
        <v/>
      </c>
      <c r="L127" s="10" t="str">
        <f>IF(ISBLANK($D127),"",IF($E127,LOOKUP($G127,'Conversion Charts'!$A$9:$A$109,'Conversion Charts'!G$9:G$109),""))</f>
        <v/>
      </c>
    </row>
    <row r="128" spans="1:12" x14ac:dyDescent="0.25">
      <c r="A128" s="10" t="str">
        <f t="shared" si="26"/>
        <v/>
      </c>
      <c r="B128" s="13"/>
      <c r="C128" s="17"/>
      <c r="D128" s="17"/>
      <c r="E128" s="17" t="str">
        <f t="shared" si="24"/>
        <v/>
      </c>
      <c r="F128" s="17" t="str">
        <f t="shared" ca="1" si="25"/>
        <v/>
      </c>
      <c r="G128" s="10" t="str">
        <f t="shared" si="27"/>
        <v/>
      </c>
      <c r="H128" s="10" t="str">
        <f>IF(ISBLANK($D128),"",IF($E128,LOOKUP($G128,'Conversion Charts'!$A$9:C$109),""))</f>
        <v/>
      </c>
      <c r="I128" s="10" t="str">
        <f>IF(ISBLANK($D128),"",IF($E128,LOOKUP($G128,'Conversion Charts'!$A$9:$A$109,'Conversion Charts'!D$9:D$109),""))</f>
        <v/>
      </c>
      <c r="J128" s="10" t="str">
        <f>IF(ISBLANK($D128),"",IF($E128,LOOKUP($G128,'Conversion Charts'!$A$9:$A$109,'Conversion Charts'!E$9:E$109),""))</f>
        <v/>
      </c>
      <c r="K128" s="10" t="str">
        <f>IF(ISBLANK($D128),"",IF($E128,LOOKUP($G128,'Conversion Charts'!$A$9:$A$109,'Conversion Charts'!F$9:F$109),""))</f>
        <v/>
      </c>
      <c r="L128" s="10" t="str">
        <f>IF(ISBLANK($D128),"",IF($E128,LOOKUP($G128,'Conversion Charts'!$A$9:$A$109,'Conversion Charts'!G$9:G$109),""))</f>
        <v/>
      </c>
    </row>
    <row r="129" spans="1:12" x14ac:dyDescent="0.25">
      <c r="A129" s="10" t="str">
        <f t="shared" si="26"/>
        <v/>
      </c>
      <c r="B129" s="13"/>
      <c r="C129" s="17"/>
      <c r="D129" s="17"/>
      <c r="E129" s="17" t="str">
        <f t="shared" si="24"/>
        <v/>
      </c>
      <c r="F129" s="17" t="str">
        <f t="shared" ca="1" si="25"/>
        <v/>
      </c>
      <c r="G129" s="10" t="str">
        <f t="shared" si="27"/>
        <v/>
      </c>
      <c r="H129" s="10" t="str">
        <f>IF(ISBLANK($D129),"",IF($E129,LOOKUP($G129,'Conversion Charts'!$A$9:C$109),""))</f>
        <v/>
      </c>
      <c r="I129" s="10" t="str">
        <f>IF(ISBLANK($D129),"",IF($E129,LOOKUP($G129,'Conversion Charts'!$A$9:$A$109,'Conversion Charts'!D$9:D$109),""))</f>
        <v/>
      </c>
      <c r="J129" s="10" t="str">
        <f>IF(ISBLANK($D129),"",IF($E129,LOOKUP($G129,'Conversion Charts'!$A$9:$A$109,'Conversion Charts'!E$9:E$109),""))</f>
        <v/>
      </c>
      <c r="K129" s="10" t="str">
        <f>IF(ISBLANK($D129),"",IF($E129,LOOKUP($G129,'Conversion Charts'!$A$9:$A$109,'Conversion Charts'!F$9:F$109),""))</f>
        <v/>
      </c>
      <c r="L129" s="10" t="str">
        <f>IF(ISBLANK($D129),"",IF($E129,LOOKUP($G129,'Conversion Charts'!$A$9:$A$109,'Conversion Charts'!G$9:G$109),""))</f>
        <v/>
      </c>
    </row>
    <row r="130" spans="1:12" x14ac:dyDescent="0.25">
      <c r="A130" s="10" t="str">
        <f t="shared" si="26"/>
        <v/>
      </c>
      <c r="B130" s="13"/>
      <c r="C130" s="17"/>
      <c r="D130" s="17"/>
      <c r="E130" s="17" t="str">
        <f t="shared" si="24"/>
        <v/>
      </c>
      <c r="F130" s="17" t="str">
        <f t="shared" ca="1" si="25"/>
        <v/>
      </c>
      <c r="G130" s="10" t="str">
        <f t="shared" si="27"/>
        <v/>
      </c>
      <c r="H130" s="10" t="str">
        <f>IF(ISBLANK($D130),"",IF($E130,LOOKUP($G130,'Conversion Charts'!$A$9:C$109),""))</f>
        <v/>
      </c>
      <c r="I130" s="10" t="str">
        <f>IF(ISBLANK($D130),"",IF($E130,LOOKUP($G130,'Conversion Charts'!$A$9:$A$109,'Conversion Charts'!D$9:D$109),""))</f>
        <v/>
      </c>
      <c r="J130" s="10" t="str">
        <f>IF(ISBLANK($D130),"",IF($E130,LOOKUP($G130,'Conversion Charts'!$A$9:$A$109,'Conversion Charts'!E$9:E$109),""))</f>
        <v/>
      </c>
      <c r="K130" s="10" t="str">
        <f>IF(ISBLANK($D130),"",IF($E130,LOOKUP($G130,'Conversion Charts'!$A$9:$A$109,'Conversion Charts'!F$9:F$109),""))</f>
        <v/>
      </c>
      <c r="L130" s="10" t="str">
        <f>IF(ISBLANK($D130),"",IF($E130,LOOKUP($G130,'Conversion Charts'!$A$9:$A$109,'Conversion Charts'!G$9:G$109),""))</f>
        <v/>
      </c>
    </row>
    <row r="131" spans="1:12" x14ac:dyDescent="0.25">
      <c r="A131" s="10" t="str">
        <f t="shared" si="26"/>
        <v/>
      </c>
      <c r="B131" s="13"/>
      <c r="C131" s="17"/>
      <c r="D131" s="17"/>
      <c r="E131" s="17" t="str">
        <f t="shared" si="24"/>
        <v/>
      </c>
      <c r="F131" s="17" t="str">
        <f t="shared" ca="1" si="25"/>
        <v/>
      </c>
      <c r="G131" s="10" t="str">
        <f t="shared" si="27"/>
        <v/>
      </c>
      <c r="H131" s="10" t="str">
        <f>IF(ISBLANK($D131),"",IF($E131,LOOKUP($G131,'Conversion Charts'!$A$9:C$109),""))</f>
        <v/>
      </c>
      <c r="I131" s="10" t="str">
        <f>IF(ISBLANK($D131),"",IF($E131,LOOKUP($G131,'Conversion Charts'!$A$9:$A$109,'Conversion Charts'!D$9:D$109),""))</f>
        <v/>
      </c>
      <c r="J131" s="10" t="str">
        <f>IF(ISBLANK($D131),"",IF($E131,LOOKUP($G131,'Conversion Charts'!$A$9:$A$109,'Conversion Charts'!E$9:E$109),""))</f>
        <v/>
      </c>
      <c r="K131" s="10" t="str">
        <f>IF(ISBLANK($D131),"",IF($E131,LOOKUP($G131,'Conversion Charts'!$A$9:$A$109,'Conversion Charts'!F$9:F$109),""))</f>
        <v/>
      </c>
      <c r="L131" s="10" t="str">
        <f>IF(ISBLANK($D131),"",IF($E131,LOOKUP($G131,'Conversion Charts'!$A$9:$A$109,'Conversion Charts'!G$9:G$109),""))</f>
        <v/>
      </c>
    </row>
    <row r="132" spans="1:12" x14ac:dyDescent="0.25">
      <c r="A132" s="10" t="str">
        <f t="shared" si="26"/>
        <v/>
      </c>
      <c r="B132" s="13"/>
      <c r="C132" s="17"/>
      <c r="D132" s="17"/>
      <c r="E132" s="17" t="str">
        <f t="shared" si="24"/>
        <v/>
      </c>
      <c r="F132" s="17" t="str">
        <f t="shared" ca="1" si="25"/>
        <v/>
      </c>
      <c r="G132" s="10" t="str">
        <f t="shared" si="27"/>
        <v/>
      </c>
      <c r="H132" s="10" t="str">
        <f>IF(ISBLANK($D132),"",IF($E132,LOOKUP($G132,'Conversion Charts'!$A$9:C$109),""))</f>
        <v/>
      </c>
      <c r="I132" s="10" t="str">
        <f>IF(ISBLANK($D132),"",IF($E132,LOOKUP($G132,'Conversion Charts'!$A$9:$A$109,'Conversion Charts'!D$9:D$109),""))</f>
        <v/>
      </c>
      <c r="J132" s="10" t="str">
        <f>IF(ISBLANK($D132),"",IF($E132,LOOKUP($G132,'Conversion Charts'!$A$9:$A$109,'Conversion Charts'!E$9:E$109),""))</f>
        <v/>
      </c>
      <c r="K132" s="10" t="str">
        <f>IF(ISBLANK($D132),"",IF($E132,LOOKUP($G132,'Conversion Charts'!$A$9:$A$109,'Conversion Charts'!F$9:F$109),""))</f>
        <v/>
      </c>
      <c r="L132" s="10" t="str">
        <f>IF(ISBLANK($D132),"",IF($E132,LOOKUP($G132,'Conversion Charts'!$A$9:$A$109,'Conversion Charts'!G$9:G$109),""))</f>
        <v/>
      </c>
    </row>
    <row r="133" spans="1:12" x14ac:dyDescent="0.25">
      <c r="A133" s="10" t="str">
        <f t="shared" si="26"/>
        <v/>
      </c>
      <c r="B133" s="13"/>
      <c r="C133" s="17"/>
      <c r="D133" s="17"/>
      <c r="E133" s="17" t="str">
        <f t="shared" si="24"/>
        <v/>
      </c>
      <c r="F133" s="17" t="str">
        <f t="shared" ca="1" si="25"/>
        <v/>
      </c>
      <c r="G133" s="10" t="str">
        <f t="shared" si="27"/>
        <v/>
      </c>
      <c r="H133" s="10" t="str">
        <f>IF(ISBLANK($D133),"",IF($E133,LOOKUP($G133,'Conversion Charts'!$A$9:C$109),""))</f>
        <v/>
      </c>
      <c r="I133" s="10" t="str">
        <f>IF(ISBLANK($D133),"",IF($E133,LOOKUP($G133,'Conversion Charts'!$A$9:$A$109,'Conversion Charts'!D$9:D$109),""))</f>
        <v/>
      </c>
      <c r="J133" s="10" t="str">
        <f>IF(ISBLANK($D133),"",IF($E133,LOOKUP($G133,'Conversion Charts'!$A$9:$A$109,'Conversion Charts'!E$9:E$109),""))</f>
        <v/>
      </c>
      <c r="K133" s="10" t="str">
        <f>IF(ISBLANK($D133),"",IF($E133,LOOKUP($G133,'Conversion Charts'!$A$9:$A$109,'Conversion Charts'!F$9:F$109),""))</f>
        <v/>
      </c>
      <c r="L133" s="10" t="str">
        <f>IF(ISBLANK($D133),"",IF($E133,LOOKUP($G133,'Conversion Charts'!$A$9:$A$109,'Conversion Charts'!G$9:G$109),""))</f>
        <v/>
      </c>
    </row>
    <row r="134" spans="1:12" x14ac:dyDescent="0.25">
      <c r="A134" s="10" t="str">
        <f t="shared" si="26"/>
        <v/>
      </c>
      <c r="B134" s="13"/>
      <c r="C134" s="17"/>
      <c r="D134" s="17"/>
      <c r="E134" s="17" t="str">
        <f t="shared" si="24"/>
        <v/>
      </c>
      <c r="F134" s="17" t="str">
        <f t="shared" ca="1" si="25"/>
        <v/>
      </c>
      <c r="G134" s="10" t="str">
        <f t="shared" si="27"/>
        <v/>
      </c>
      <c r="H134" s="10" t="str">
        <f>IF(ISBLANK($D134),"",IF($E134,LOOKUP($G134,'Conversion Charts'!$A$9:C$109),""))</f>
        <v/>
      </c>
      <c r="I134" s="10" t="str">
        <f>IF(ISBLANK($D134),"",IF($E134,LOOKUP($G134,'Conversion Charts'!$A$9:$A$109,'Conversion Charts'!D$9:D$109),""))</f>
        <v/>
      </c>
      <c r="J134" s="10" t="str">
        <f>IF(ISBLANK($D134),"",IF($E134,LOOKUP($G134,'Conversion Charts'!$A$9:$A$109,'Conversion Charts'!E$9:E$109),""))</f>
        <v/>
      </c>
      <c r="K134" s="10" t="str">
        <f>IF(ISBLANK($D134),"",IF($E134,LOOKUP($G134,'Conversion Charts'!$A$9:$A$109,'Conversion Charts'!F$9:F$109),""))</f>
        <v/>
      </c>
      <c r="L134" s="10" t="str">
        <f>IF(ISBLANK($D134),"",IF($E134,LOOKUP($G134,'Conversion Charts'!$A$9:$A$109,'Conversion Charts'!G$9:G$109),""))</f>
        <v/>
      </c>
    </row>
    <row r="135" spans="1:12" x14ac:dyDescent="0.25">
      <c r="A135" s="10" t="str">
        <f t="shared" si="26"/>
        <v/>
      </c>
      <c r="B135" s="13"/>
      <c r="C135" s="17"/>
      <c r="D135" s="17"/>
      <c r="E135" s="17" t="str">
        <f t="shared" si="24"/>
        <v/>
      </c>
      <c r="F135" s="17" t="str">
        <f t="shared" ca="1" si="25"/>
        <v/>
      </c>
      <c r="G135" s="10" t="str">
        <f t="shared" si="27"/>
        <v/>
      </c>
      <c r="H135" s="10" t="str">
        <f>IF(ISBLANK($D135),"",IF($E135,LOOKUP($G135,'Conversion Charts'!$A$9:C$109),""))</f>
        <v/>
      </c>
      <c r="I135" s="10" t="str">
        <f>IF(ISBLANK($D135),"",IF($E135,LOOKUP($G135,'Conversion Charts'!$A$9:$A$109,'Conversion Charts'!D$9:D$109),""))</f>
        <v/>
      </c>
      <c r="J135" s="10" t="str">
        <f>IF(ISBLANK($D135),"",IF($E135,LOOKUP($G135,'Conversion Charts'!$A$9:$A$109,'Conversion Charts'!E$9:E$109),""))</f>
        <v/>
      </c>
      <c r="K135" s="10" t="str">
        <f>IF(ISBLANK($D135),"",IF($E135,LOOKUP($G135,'Conversion Charts'!$A$9:$A$109,'Conversion Charts'!F$9:F$109),""))</f>
        <v/>
      </c>
      <c r="L135" s="10" t="str">
        <f>IF(ISBLANK($D135),"",IF($E135,LOOKUP($G135,'Conversion Charts'!$A$9:$A$109,'Conversion Charts'!G$9:G$109),""))</f>
        <v/>
      </c>
    </row>
    <row r="136" spans="1:12" x14ac:dyDescent="0.25">
      <c r="A136" s="10" t="str">
        <f t="shared" si="26"/>
        <v/>
      </c>
      <c r="B136" s="13"/>
      <c r="C136" s="17"/>
      <c r="D136" s="17"/>
      <c r="E136" s="17" t="str">
        <f t="shared" si="24"/>
        <v/>
      </c>
      <c r="F136" s="17" t="str">
        <f t="shared" ca="1" si="25"/>
        <v/>
      </c>
      <c r="G136" s="10" t="str">
        <f t="shared" si="27"/>
        <v/>
      </c>
      <c r="H136" s="10" t="str">
        <f>IF(ISBLANK($D136),"",IF($E136,LOOKUP($G136,'Conversion Charts'!$A$9:C$109),""))</f>
        <v/>
      </c>
      <c r="I136" s="10" t="str">
        <f>IF(ISBLANK($D136),"",IF($E136,LOOKUP($G136,'Conversion Charts'!$A$9:$A$109,'Conversion Charts'!D$9:D$109),""))</f>
        <v/>
      </c>
      <c r="J136" s="10" t="str">
        <f>IF(ISBLANK($D136),"",IF($E136,LOOKUP($G136,'Conversion Charts'!$A$9:$A$109,'Conversion Charts'!E$9:E$109),""))</f>
        <v/>
      </c>
      <c r="K136" s="10" t="str">
        <f>IF(ISBLANK($D136),"",IF($E136,LOOKUP($G136,'Conversion Charts'!$A$9:$A$109,'Conversion Charts'!F$9:F$109),""))</f>
        <v/>
      </c>
      <c r="L136" s="10" t="str">
        <f>IF(ISBLANK($D136),"",IF($E136,LOOKUP($G136,'Conversion Charts'!$A$9:$A$109,'Conversion Charts'!G$9:G$109),""))</f>
        <v/>
      </c>
    </row>
    <row r="137" spans="1:12" x14ac:dyDescent="0.25">
      <c r="A137" s="10" t="str">
        <f t="shared" si="26"/>
        <v/>
      </c>
      <c r="B137" s="13"/>
      <c r="C137" s="17"/>
      <c r="D137" s="17"/>
      <c r="E137" s="17" t="str">
        <f t="shared" si="24"/>
        <v/>
      </c>
      <c r="F137" s="17" t="str">
        <f t="shared" ca="1" si="25"/>
        <v/>
      </c>
      <c r="G137" s="10" t="str">
        <f t="shared" si="27"/>
        <v/>
      </c>
      <c r="H137" s="10" t="str">
        <f>IF(ISBLANK($D137),"",IF($E137,LOOKUP($G137,'Conversion Charts'!$A$9:C$109),""))</f>
        <v/>
      </c>
      <c r="I137" s="10" t="str">
        <f>IF(ISBLANK($D137),"",IF($E137,LOOKUP($G137,'Conversion Charts'!$A$9:$A$109,'Conversion Charts'!D$9:D$109),""))</f>
        <v/>
      </c>
      <c r="J137" s="10" t="str">
        <f>IF(ISBLANK($D137),"",IF($E137,LOOKUP($G137,'Conversion Charts'!$A$9:$A$109,'Conversion Charts'!E$9:E$109),""))</f>
        <v/>
      </c>
      <c r="K137" s="10" t="str">
        <f>IF(ISBLANK($D137),"",IF($E137,LOOKUP($G137,'Conversion Charts'!$A$9:$A$109,'Conversion Charts'!F$9:F$109),""))</f>
        <v/>
      </c>
      <c r="L137" s="10" t="str">
        <f>IF(ISBLANK($D137),"",IF($E137,LOOKUP($G137,'Conversion Charts'!$A$9:$A$109,'Conversion Charts'!G$9:G$109),""))</f>
        <v/>
      </c>
    </row>
    <row r="138" spans="1:12" x14ac:dyDescent="0.25">
      <c r="A138" s="10" t="str">
        <f t="shared" si="26"/>
        <v/>
      </c>
      <c r="B138" s="13"/>
      <c r="C138" s="17"/>
      <c r="D138" s="17"/>
      <c r="E138" s="17" t="str">
        <f t="shared" si="24"/>
        <v/>
      </c>
      <c r="F138" s="17" t="str">
        <f t="shared" ca="1" si="25"/>
        <v/>
      </c>
      <c r="G138" s="10" t="str">
        <f t="shared" si="27"/>
        <v/>
      </c>
      <c r="H138" s="10" t="str">
        <f>IF(ISBLANK($D138),"",IF($E138,LOOKUP($G138,'Conversion Charts'!$A$9:C$109),""))</f>
        <v/>
      </c>
      <c r="I138" s="10" t="str">
        <f>IF(ISBLANK($D138),"",IF($E138,LOOKUP($G138,'Conversion Charts'!$A$9:$A$109,'Conversion Charts'!D$9:D$109),""))</f>
        <v/>
      </c>
      <c r="J138" s="10" t="str">
        <f>IF(ISBLANK($D138),"",IF($E138,LOOKUP($G138,'Conversion Charts'!$A$9:$A$109,'Conversion Charts'!E$9:E$109),""))</f>
        <v/>
      </c>
      <c r="K138" s="10" t="str">
        <f>IF(ISBLANK($D138),"",IF($E138,LOOKUP($G138,'Conversion Charts'!$A$9:$A$109,'Conversion Charts'!F$9:F$109),""))</f>
        <v/>
      </c>
      <c r="L138" s="10" t="str">
        <f>IF(ISBLANK($D138),"",IF($E138,LOOKUP($G138,'Conversion Charts'!$A$9:$A$109,'Conversion Charts'!G$9:G$109),""))</f>
        <v/>
      </c>
    </row>
    <row r="139" spans="1:12" x14ac:dyDescent="0.25">
      <c r="A139" s="10" t="str">
        <f t="shared" si="26"/>
        <v/>
      </c>
      <c r="B139" s="13"/>
      <c r="C139" s="17"/>
      <c r="D139" s="17"/>
      <c r="E139" s="17" t="str">
        <f t="shared" si="24"/>
        <v/>
      </c>
      <c r="F139" s="17" t="str">
        <f t="shared" ca="1" si="25"/>
        <v/>
      </c>
      <c r="G139" s="10" t="str">
        <f t="shared" si="27"/>
        <v/>
      </c>
      <c r="H139" s="10" t="str">
        <f>IF(ISBLANK($D139),"",IF($E139,LOOKUP($G139,'Conversion Charts'!$A$9:C$109),""))</f>
        <v/>
      </c>
      <c r="I139" s="10" t="str">
        <f>IF(ISBLANK($D139),"",IF($E139,LOOKUP($G139,'Conversion Charts'!$A$9:$A$109,'Conversion Charts'!D$9:D$109),""))</f>
        <v/>
      </c>
      <c r="J139" s="10" t="str">
        <f>IF(ISBLANK($D139),"",IF($E139,LOOKUP($G139,'Conversion Charts'!$A$9:$A$109,'Conversion Charts'!E$9:E$109),""))</f>
        <v/>
      </c>
      <c r="K139" s="10" t="str">
        <f>IF(ISBLANK($D139),"",IF($E139,LOOKUP($G139,'Conversion Charts'!$A$9:$A$109,'Conversion Charts'!F$9:F$109),""))</f>
        <v/>
      </c>
      <c r="L139" s="10" t="str">
        <f>IF(ISBLANK($D139),"",IF($E139,LOOKUP($G139,'Conversion Charts'!$A$9:$A$109,'Conversion Charts'!G$9:G$109),""))</f>
        <v/>
      </c>
    </row>
    <row r="140" spans="1:12" x14ac:dyDescent="0.25">
      <c r="A140" s="10" t="str">
        <f t="shared" si="26"/>
        <v/>
      </c>
      <c r="B140" s="13"/>
      <c r="C140" s="17"/>
      <c r="D140" s="17"/>
      <c r="E140" s="17" t="str">
        <f t="shared" si="24"/>
        <v/>
      </c>
      <c r="F140" s="17" t="str">
        <f t="shared" ca="1" si="25"/>
        <v/>
      </c>
      <c r="G140" s="10" t="str">
        <f t="shared" si="27"/>
        <v/>
      </c>
      <c r="H140" s="10" t="str">
        <f>IF(ISBLANK($D140),"",IF($E140,LOOKUP($G140,'Conversion Charts'!$A$9:C$109),""))</f>
        <v/>
      </c>
      <c r="I140" s="10" t="str">
        <f>IF(ISBLANK($D140),"",IF($E140,LOOKUP($G140,'Conversion Charts'!$A$9:$A$109,'Conversion Charts'!D$9:D$109),""))</f>
        <v/>
      </c>
      <c r="J140" s="10" t="str">
        <f>IF(ISBLANK($D140),"",IF($E140,LOOKUP($G140,'Conversion Charts'!$A$9:$A$109,'Conversion Charts'!E$9:E$109),""))</f>
        <v/>
      </c>
      <c r="K140" s="10" t="str">
        <f>IF(ISBLANK($D140),"",IF($E140,LOOKUP($G140,'Conversion Charts'!$A$9:$A$109,'Conversion Charts'!F$9:F$109),""))</f>
        <v/>
      </c>
      <c r="L140" s="10" t="str">
        <f>IF(ISBLANK($D140),"",IF($E140,LOOKUP($G140,'Conversion Charts'!$A$9:$A$109,'Conversion Charts'!G$9:G$109),""))</f>
        <v/>
      </c>
    </row>
    <row r="141" spans="1:12" x14ac:dyDescent="0.25">
      <c r="A141" s="10" t="str">
        <f t="shared" si="26"/>
        <v/>
      </c>
      <c r="B141" s="13"/>
      <c r="C141" s="17"/>
      <c r="D141" s="17"/>
      <c r="E141" s="17" t="str">
        <f t="shared" si="24"/>
        <v/>
      </c>
      <c r="F141" s="17" t="str">
        <f t="shared" ca="1" si="25"/>
        <v/>
      </c>
      <c r="G141" s="10" t="str">
        <f t="shared" si="27"/>
        <v/>
      </c>
      <c r="H141" s="10" t="str">
        <f>IF(ISBLANK($D141),"",IF($E141,LOOKUP($G141,'Conversion Charts'!$A$9:C$109),""))</f>
        <v/>
      </c>
      <c r="I141" s="10" t="str">
        <f>IF(ISBLANK($D141),"",IF($E141,LOOKUP($G141,'Conversion Charts'!$A$9:$A$109,'Conversion Charts'!D$9:D$109),""))</f>
        <v/>
      </c>
      <c r="J141" s="10" t="str">
        <f>IF(ISBLANK($D141),"",IF($E141,LOOKUP($G141,'Conversion Charts'!$A$9:$A$109,'Conversion Charts'!E$9:E$109),""))</f>
        <v/>
      </c>
      <c r="K141" s="10" t="str">
        <f>IF(ISBLANK($D141),"",IF($E141,LOOKUP($G141,'Conversion Charts'!$A$9:$A$109,'Conversion Charts'!F$9:F$109),""))</f>
        <v/>
      </c>
      <c r="L141" s="10" t="str">
        <f>IF(ISBLANK($D141),"",IF($E141,LOOKUP($G141,'Conversion Charts'!$A$9:$A$109,'Conversion Charts'!G$9:G$109),""))</f>
        <v/>
      </c>
    </row>
    <row r="142" spans="1:12" x14ac:dyDescent="0.25">
      <c r="A142" s="10" t="str">
        <f t="shared" si="26"/>
        <v/>
      </c>
      <c r="B142" s="13"/>
      <c r="C142" s="17"/>
      <c r="D142" s="17"/>
      <c r="E142" s="17" t="str">
        <f t="shared" si="24"/>
        <v/>
      </c>
      <c r="F142" s="17" t="str">
        <f t="shared" ca="1" si="25"/>
        <v/>
      </c>
      <c r="G142" s="10" t="str">
        <f t="shared" si="27"/>
        <v/>
      </c>
      <c r="H142" s="10" t="str">
        <f>IF(ISBLANK($D142),"",IF($E142,LOOKUP($G142,'Conversion Charts'!$A$9:C$109),""))</f>
        <v/>
      </c>
      <c r="I142" s="10" t="str">
        <f>IF(ISBLANK($D142),"",IF($E142,LOOKUP($G142,'Conversion Charts'!$A$9:$A$109,'Conversion Charts'!D$9:D$109),""))</f>
        <v/>
      </c>
      <c r="J142" s="10" t="str">
        <f>IF(ISBLANK($D142),"",IF($E142,LOOKUP($G142,'Conversion Charts'!$A$9:$A$109,'Conversion Charts'!E$9:E$109),""))</f>
        <v/>
      </c>
      <c r="K142" s="10" t="str">
        <f>IF(ISBLANK($D142),"",IF($E142,LOOKUP($G142,'Conversion Charts'!$A$9:$A$109,'Conversion Charts'!F$9:F$109),""))</f>
        <v/>
      </c>
      <c r="L142" s="10" t="str">
        <f>IF(ISBLANK($D142),"",IF($E142,LOOKUP($G142,'Conversion Charts'!$A$9:$A$109,'Conversion Charts'!G$9:G$109),""))</f>
        <v/>
      </c>
    </row>
    <row r="143" spans="1:12" x14ac:dyDescent="0.25">
      <c r="A143" s="10" t="str">
        <f t="shared" si="26"/>
        <v/>
      </c>
      <c r="B143" s="13"/>
      <c r="C143" s="17"/>
      <c r="D143" s="17"/>
      <c r="E143" s="17" t="str">
        <f t="shared" si="24"/>
        <v/>
      </c>
      <c r="F143" s="17" t="str">
        <f t="shared" ca="1" si="25"/>
        <v/>
      </c>
      <c r="G143" s="10" t="str">
        <f t="shared" si="27"/>
        <v/>
      </c>
      <c r="H143" s="10" t="str">
        <f>IF(ISBLANK($D143),"",IF($E143,LOOKUP($G143,'Conversion Charts'!$A$9:C$109),""))</f>
        <v/>
      </c>
      <c r="I143" s="10" t="str">
        <f>IF(ISBLANK($D143),"",IF($E143,LOOKUP($G143,'Conversion Charts'!$A$9:$A$109,'Conversion Charts'!D$9:D$109),""))</f>
        <v/>
      </c>
      <c r="J143" s="10" t="str">
        <f>IF(ISBLANK($D143),"",IF($E143,LOOKUP($G143,'Conversion Charts'!$A$9:$A$109,'Conversion Charts'!E$9:E$109),""))</f>
        <v/>
      </c>
      <c r="K143" s="10" t="str">
        <f>IF(ISBLANK($D143),"",IF($E143,LOOKUP($G143,'Conversion Charts'!$A$9:$A$109,'Conversion Charts'!F$9:F$109),""))</f>
        <v/>
      </c>
      <c r="L143" s="10" t="str">
        <f>IF(ISBLANK($D143),"",IF($E143,LOOKUP($G143,'Conversion Charts'!$A$9:$A$109,'Conversion Charts'!G$9:G$109),""))</f>
        <v/>
      </c>
    </row>
    <row r="144" spans="1:12" x14ac:dyDescent="0.25">
      <c r="A144" s="10" t="str">
        <f t="shared" si="26"/>
        <v/>
      </c>
      <c r="B144" s="13"/>
      <c r="C144" s="17"/>
      <c r="D144" s="17"/>
      <c r="E144" s="17" t="str">
        <f t="shared" si="24"/>
        <v/>
      </c>
      <c r="F144" s="17" t="str">
        <f t="shared" ca="1" si="25"/>
        <v/>
      </c>
      <c r="G144" s="10" t="str">
        <f t="shared" si="27"/>
        <v/>
      </c>
      <c r="H144" s="10" t="str">
        <f>IF(ISBLANK($D144),"",IF($E144,LOOKUP($G144,'Conversion Charts'!$A$9:C$109),""))</f>
        <v/>
      </c>
      <c r="I144" s="10" t="str">
        <f>IF(ISBLANK($D144),"",IF($E144,LOOKUP($G144,'Conversion Charts'!$A$9:$A$109,'Conversion Charts'!D$9:D$109),""))</f>
        <v/>
      </c>
      <c r="J144" s="10" t="str">
        <f>IF(ISBLANK($D144),"",IF($E144,LOOKUP($G144,'Conversion Charts'!$A$9:$A$109,'Conversion Charts'!E$9:E$109),""))</f>
        <v/>
      </c>
      <c r="K144" s="10" t="str">
        <f>IF(ISBLANK($D144),"",IF($E144,LOOKUP($G144,'Conversion Charts'!$A$9:$A$109,'Conversion Charts'!F$9:F$109),""))</f>
        <v/>
      </c>
      <c r="L144" s="10" t="str">
        <f>IF(ISBLANK($D144),"",IF($E144,LOOKUP($G144,'Conversion Charts'!$A$9:$A$109,'Conversion Charts'!G$9:G$109),""))</f>
        <v/>
      </c>
    </row>
    <row r="145" spans="1:12" x14ac:dyDescent="0.25">
      <c r="A145" s="10" t="str">
        <f t="shared" si="26"/>
        <v/>
      </c>
      <c r="B145" s="13"/>
      <c r="C145" s="17"/>
      <c r="D145" s="17"/>
      <c r="E145" s="17" t="str">
        <f t="shared" si="24"/>
        <v/>
      </c>
      <c r="F145" s="17" t="str">
        <f t="shared" ca="1" si="25"/>
        <v/>
      </c>
      <c r="G145" s="10" t="str">
        <f t="shared" si="27"/>
        <v/>
      </c>
      <c r="H145" s="10" t="str">
        <f>IF(ISBLANK($D145),"",IF($E145,LOOKUP($G145,'Conversion Charts'!$A$9:C$109),""))</f>
        <v/>
      </c>
      <c r="I145" s="10" t="str">
        <f>IF(ISBLANK($D145),"",IF($E145,LOOKUP($G145,'Conversion Charts'!$A$9:$A$109,'Conversion Charts'!D$9:D$109),""))</f>
        <v/>
      </c>
      <c r="J145" s="10" t="str">
        <f>IF(ISBLANK($D145),"",IF($E145,LOOKUP($G145,'Conversion Charts'!$A$9:$A$109,'Conversion Charts'!E$9:E$109),""))</f>
        <v/>
      </c>
      <c r="K145" s="10" t="str">
        <f>IF(ISBLANK($D145),"",IF($E145,LOOKUP($G145,'Conversion Charts'!$A$9:$A$109,'Conversion Charts'!F$9:F$109),""))</f>
        <v/>
      </c>
      <c r="L145" s="10" t="str">
        <f>IF(ISBLANK($D145),"",IF($E145,LOOKUP($G145,'Conversion Charts'!$A$9:$A$109,'Conversion Charts'!G$9:G$109),""))</f>
        <v/>
      </c>
    </row>
    <row r="146" spans="1:12" x14ac:dyDescent="0.25">
      <c r="A146" s="10" t="str">
        <f t="shared" si="26"/>
        <v/>
      </c>
      <c r="B146" s="13"/>
      <c r="C146" s="17"/>
      <c r="D146" s="17"/>
      <c r="E146" s="17" t="str">
        <f t="shared" si="24"/>
        <v/>
      </c>
      <c r="F146" s="17" t="str">
        <f t="shared" ca="1" si="25"/>
        <v/>
      </c>
      <c r="G146" s="10" t="str">
        <f t="shared" si="27"/>
        <v/>
      </c>
      <c r="H146" s="10" t="str">
        <f>IF(ISBLANK($D146),"",IF($E146,LOOKUP($G146,'Conversion Charts'!$A$9:C$109),""))</f>
        <v/>
      </c>
      <c r="I146" s="10" t="str">
        <f>IF(ISBLANK($D146),"",IF($E146,LOOKUP($G146,'Conversion Charts'!$A$9:$A$109,'Conversion Charts'!D$9:D$109),""))</f>
        <v/>
      </c>
      <c r="J146" s="10" t="str">
        <f>IF(ISBLANK($D146),"",IF($E146,LOOKUP($G146,'Conversion Charts'!$A$9:$A$109,'Conversion Charts'!E$9:E$109),""))</f>
        <v/>
      </c>
      <c r="K146" s="10" t="str">
        <f>IF(ISBLANK($D146),"",IF($E146,LOOKUP($G146,'Conversion Charts'!$A$9:$A$109,'Conversion Charts'!F$9:F$109),""))</f>
        <v/>
      </c>
      <c r="L146" s="10" t="str">
        <f>IF(ISBLANK($D146),"",IF($E146,LOOKUP($G146,'Conversion Charts'!$A$9:$A$109,'Conversion Charts'!G$9:G$109),""))</f>
        <v/>
      </c>
    </row>
    <row r="147" spans="1:12" x14ac:dyDescent="0.25">
      <c r="A147" s="10" t="str">
        <f t="shared" si="26"/>
        <v/>
      </c>
      <c r="B147" s="13"/>
      <c r="C147" s="17"/>
      <c r="D147" s="17"/>
      <c r="E147" s="17" t="str">
        <f t="shared" si="24"/>
        <v/>
      </c>
      <c r="F147" s="17" t="str">
        <f t="shared" ca="1" si="25"/>
        <v/>
      </c>
      <c r="G147" s="10" t="str">
        <f t="shared" si="27"/>
        <v/>
      </c>
      <c r="H147" s="10" t="str">
        <f>IF(ISBLANK($D147),"",IF($E147,LOOKUP($G147,'Conversion Charts'!$A$9:C$109),""))</f>
        <v/>
      </c>
      <c r="I147" s="10" t="str">
        <f>IF(ISBLANK($D147),"",IF($E147,LOOKUP($G147,'Conversion Charts'!$A$9:$A$109,'Conversion Charts'!D$9:D$109),""))</f>
        <v/>
      </c>
      <c r="J147" s="10" t="str">
        <f>IF(ISBLANK($D147),"",IF($E147,LOOKUP($G147,'Conversion Charts'!$A$9:$A$109,'Conversion Charts'!E$9:E$109),""))</f>
        <v/>
      </c>
      <c r="K147" s="10" t="str">
        <f>IF(ISBLANK($D147),"",IF($E147,LOOKUP($G147,'Conversion Charts'!$A$9:$A$109,'Conversion Charts'!F$9:F$109),""))</f>
        <v/>
      </c>
      <c r="L147" s="10" t="str">
        <f>IF(ISBLANK($D147),"",IF($E147,LOOKUP($G147,'Conversion Charts'!$A$9:$A$109,'Conversion Charts'!G$9:G$109),""))</f>
        <v/>
      </c>
    </row>
    <row r="148" spans="1:12" x14ac:dyDescent="0.25">
      <c r="A148" s="10" t="str">
        <f t="shared" si="26"/>
        <v/>
      </c>
      <c r="B148" s="13"/>
      <c r="C148" s="17"/>
      <c r="D148" s="17"/>
      <c r="E148" s="17" t="str">
        <f t="shared" ref="E148:E211" si="28">IF(D148="","",IF(D148="Z",FALSE,TRUE))</f>
        <v/>
      </c>
      <c r="F148" s="17" t="str">
        <f t="shared" ref="F148:F211" ca="1" si="29">IF(ISBLANK(INDIRECT(CONCATENATE($A$12,ROW()))),"",INDIRECT(CONCATENATE($A$12,ROW())))</f>
        <v/>
      </c>
      <c r="G148" s="10" t="str">
        <f t="shared" si="27"/>
        <v/>
      </c>
      <c r="H148" s="10" t="str">
        <f>IF(ISBLANK($D148),"",IF($E148,LOOKUP($G148,'Conversion Charts'!$A$9:C$109),""))</f>
        <v/>
      </c>
      <c r="I148" s="10" t="str">
        <f>IF(ISBLANK($D148),"",IF($E148,LOOKUP($G148,'Conversion Charts'!$A$9:$A$109,'Conversion Charts'!D$9:D$109),""))</f>
        <v/>
      </c>
      <c r="J148" s="10" t="str">
        <f>IF(ISBLANK($D148),"",IF($E148,LOOKUP($G148,'Conversion Charts'!$A$9:$A$109,'Conversion Charts'!E$9:E$109),""))</f>
        <v/>
      </c>
      <c r="K148" s="10" t="str">
        <f>IF(ISBLANK($D148),"",IF($E148,LOOKUP($G148,'Conversion Charts'!$A$9:$A$109,'Conversion Charts'!F$9:F$109),""))</f>
        <v/>
      </c>
      <c r="L148" s="10" t="str">
        <f>IF(ISBLANK($D148),"",IF($E148,LOOKUP($G148,'Conversion Charts'!$A$9:$A$109,'Conversion Charts'!G$9:G$109),""))</f>
        <v/>
      </c>
    </row>
    <row r="149" spans="1:12" x14ac:dyDescent="0.25">
      <c r="A149" s="10" t="str">
        <f t="shared" ref="A149:A212" si="30">IF(B149&lt;&gt;"",A148+1,"")</f>
        <v/>
      </c>
      <c r="B149" s="13"/>
      <c r="C149" s="17"/>
      <c r="D149" s="17"/>
      <c r="E149" s="17" t="str">
        <f t="shared" si="28"/>
        <v/>
      </c>
      <c r="F149" s="17" t="str">
        <f t="shared" ca="1" si="29"/>
        <v/>
      </c>
      <c r="G149" s="10" t="str">
        <f t="shared" si="27"/>
        <v/>
      </c>
      <c r="H149" s="10" t="str">
        <f>IF(ISBLANK($D149),"",IF($E149,LOOKUP($G149,'Conversion Charts'!$A$9:C$109),""))</f>
        <v/>
      </c>
      <c r="I149" s="10" t="str">
        <f>IF(ISBLANK($D149),"",IF($E149,LOOKUP($G149,'Conversion Charts'!$A$9:$A$109,'Conversion Charts'!D$9:D$109),""))</f>
        <v/>
      </c>
      <c r="J149" s="10" t="str">
        <f>IF(ISBLANK($D149),"",IF($E149,LOOKUP($G149,'Conversion Charts'!$A$9:$A$109,'Conversion Charts'!E$9:E$109),""))</f>
        <v/>
      </c>
      <c r="K149" s="10" t="str">
        <f>IF(ISBLANK($D149),"",IF($E149,LOOKUP($G149,'Conversion Charts'!$A$9:$A$109,'Conversion Charts'!F$9:F$109),""))</f>
        <v/>
      </c>
      <c r="L149" s="10" t="str">
        <f>IF(ISBLANK($D149),"",IF($E149,LOOKUP($G149,'Conversion Charts'!$A$9:$A$109,'Conversion Charts'!G$9:G$109),""))</f>
        <v/>
      </c>
    </row>
    <row r="150" spans="1:12" x14ac:dyDescent="0.25">
      <c r="A150" s="10" t="str">
        <f t="shared" si="30"/>
        <v/>
      </c>
      <c r="B150" s="13"/>
      <c r="C150" s="17"/>
      <c r="D150" s="17"/>
      <c r="E150" s="17" t="str">
        <f t="shared" si="28"/>
        <v/>
      </c>
      <c r="F150" s="17" t="str">
        <f t="shared" ca="1" si="29"/>
        <v/>
      </c>
      <c r="G150" s="10" t="str">
        <f t="shared" si="27"/>
        <v/>
      </c>
      <c r="H150" s="10" t="str">
        <f>IF(ISBLANK($D150),"",IF($E150,LOOKUP($G150,'Conversion Charts'!$A$9:C$109),""))</f>
        <v/>
      </c>
      <c r="I150" s="10" t="str">
        <f>IF(ISBLANK($D150),"",IF($E150,LOOKUP($G150,'Conversion Charts'!$A$9:$A$109,'Conversion Charts'!D$9:D$109),""))</f>
        <v/>
      </c>
      <c r="J150" s="10" t="str">
        <f>IF(ISBLANK($D150),"",IF($E150,LOOKUP($G150,'Conversion Charts'!$A$9:$A$109,'Conversion Charts'!E$9:E$109),""))</f>
        <v/>
      </c>
      <c r="K150" s="10" t="str">
        <f>IF(ISBLANK($D150),"",IF($E150,LOOKUP($G150,'Conversion Charts'!$A$9:$A$109,'Conversion Charts'!F$9:F$109),""))</f>
        <v/>
      </c>
      <c r="L150" s="10" t="str">
        <f>IF(ISBLANK($D150),"",IF($E150,LOOKUP($G150,'Conversion Charts'!$A$9:$A$109,'Conversion Charts'!G$9:G$109),""))</f>
        <v/>
      </c>
    </row>
    <row r="151" spans="1:12" x14ac:dyDescent="0.25">
      <c r="A151" s="10" t="str">
        <f t="shared" si="30"/>
        <v/>
      </c>
      <c r="B151" s="13"/>
      <c r="C151" s="17"/>
      <c r="D151" s="17"/>
      <c r="E151" s="17" t="str">
        <f t="shared" si="28"/>
        <v/>
      </c>
      <c r="F151" s="17" t="str">
        <f t="shared" ca="1" si="29"/>
        <v/>
      </c>
      <c r="G151" s="10" t="str">
        <f t="shared" si="27"/>
        <v/>
      </c>
      <c r="H151" s="10" t="str">
        <f>IF(ISBLANK($D151),"",IF($E151,LOOKUP($G151,'Conversion Charts'!$A$9:C$109),""))</f>
        <v/>
      </c>
      <c r="I151" s="10" t="str">
        <f>IF(ISBLANK($D151),"",IF($E151,LOOKUP($G151,'Conversion Charts'!$A$9:$A$109,'Conversion Charts'!D$9:D$109),""))</f>
        <v/>
      </c>
      <c r="J151" s="10" t="str">
        <f>IF(ISBLANK($D151),"",IF($E151,LOOKUP($G151,'Conversion Charts'!$A$9:$A$109,'Conversion Charts'!E$9:E$109),""))</f>
        <v/>
      </c>
      <c r="K151" s="10" t="str">
        <f>IF(ISBLANK($D151),"",IF($E151,LOOKUP($G151,'Conversion Charts'!$A$9:$A$109,'Conversion Charts'!F$9:F$109),""))</f>
        <v/>
      </c>
      <c r="L151" s="10" t="str">
        <f>IF(ISBLANK($D151),"",IF($E151,LOOKUP($G151,'Conversion Charts'!$A$9:$A$109,'Conversion Charts'!G$9:G$109),""))</f>
        <v/>
      </c>
    </row>
    <row r="152" spans="1:12" x14ac:dyDescent="0.25">
      <c r="A152" s="10" t="str">
        <f t="shared" si="30"/>
        <v/>
      </c>
      <c r="B152" s="13"/>
      <c r="C152" s="17"/>
      <c r="D152" s="17"/>
      <c r="E152" s="17" t="str">
        <f t="shared" si="28"/>
        <v/>
      </c>
      <c r="F152" s="17" t="str">
        <f t="shared" ca="1" si="29"/>
        <v/>
      </c>
      <c r="G152" s="10" t="str">
        <f t="shared" si="27"/>
        <v/>
      </c>
      <c r="H152" s="10" t="str">
        <f>IF(ISBLANK($D152),"",IF($E152,LOOKUP($G152,'Conversion Charts'!$A$9:C$109),""))</f>
        <v/>
      </c>
      <c r="I152" s="10" t="str">
        <f>IF(ISBLANK($D152),"",IF($E152,LOOKUP($G152,'Conversion Charts'!$A$9:$A$109,'Conversion Charts'!D$9:D$109),""))</f>
        <v/>
      </c>
      <c r="J152" s="10" t="str">
        <f>IF(ISBLANK($D152),"",IF($E152,LOOKUP($G152,'Conversion Charts'!$A$9:$A$109,'Conversion Charts'!E$9:E$109),""))</f>
        <v/>
      </c>
      <c r="K152" s="10" t="str">
        <f>IF(ISBLANK($D152),"",IF($E152,LOOKUP($G152,'Conversion Charts'!$A$9:$A$109,'Conversion Charts'!F$9:F$109),""))</f>
        <v/>
      </c>
      <c r="L152" s="10" t="str">
        <f>IF(ISBLANK($D152),"",IF($E152,LOOKUP($G152,'Conversion Charts'!$A$9:$A$109,'Conversion Charts'!G$9:G$109),""))</f>
        <v/>
      </c>
    </row>
    <row r="153" spans="1:12" x14ac:dyDescent="0.25">
      <c r="A153" s="10" t="str">
        <f t="shared" si="30"/>
        <v/>
      </c>
      <c r="B153" s="13"/>
      <c r="C153" s="17"/>
      <c r="D153" s="17"/>
      <c r="E153" s="17" t="str">
        <f t="shared" si="28"/>
        <v/>
      </c>
      <c r="F153" s="17" t="str">
        <f t="shared" ca="1" si="29"/>
        <v/>
      </c>
      <c r="G153" s="10" t="str">
        <f t="shared" ref="G153:G215" si="31">IF(ISBLANK($D153),"",IF($E153,ROUND($D153*100/$A$4,0),""))</f>
        <v/>
      </c>
      <c r="H153" s="10" t="str">
        <f>IF(ISBLANK($D153),"",IF($E153,LOOKUP($G153,'Conversion Charts'!$A$9:C$109),""))</f>
        <v/>
      </c>
      <c r="I153" s="10" t="str">
        <f>IF(ISBLANK($D153),"",IF($E153,LOOKUP($G153,'Conversion Charts'!$A$9:$A$109,'Conversion Charts'!D$9:D$109),""))</f>
        <v/>
      </c>
      <c r="J153" s="10" t="str">
        <f>IF(ISBLANK($D153),"",IF($E153,LOOKUP($G153,'Conversion Charts'!$A$9:$A$109,'Conversion Charts'!E$9:E$109),""))</f>
        <v/>
      </c>
      <c r="K153" s="10" t="str">
        <f>IF(ISBLANK($D153),"",IF($E153,LOOKUP($G153,'Conversion Charts'!$A$9:$A$109,'Conversion Charts'!F$9:F$109),""))</f>
        <v/>
      </c>
      <c r="L153" s="10" t="str">
        <f>IF(ISBLANK($D153),"",IF($E153,LOOKUP($G153,'Conversion Charts'!$A$9:$A$109,'Conversion Charts'!G$9:G$109),""))</f>
        <v/>
      </c>
    </row>
    <row r="154" spans="1:12" x14ac:dyDescent="0.25">
      <c r="A154" s="10" t="str">
        <f t="shared" si="30"/>
        <v/>
      </c>
      <c r="B154" s="13"/>
      <c r="C154" s="17"/>
      <c r="D154" s="17"/>
      <c r="E154" s="17" t="str">
        <f t="shared" si="28"/>
        <v/>
      </c>
      <c r="F154" s="17" t="str">
        <f t="shared" ca="1" si="29"/>
        <v/>
      </c>
      <c r="G154" s="10" t="str">
        <f t="shared" si="31"/>
        <v/>
      </c>
      <c r="H154" s="10" t="str">
        <f>IF(ISBLANK($D154),"",IF($E154,LOOKUP($G154,'Conversion Charts'!$A$9:C$109),""))</f>
        <v/>
      </c>
      <c r="I154" s="10" t="str">
        <f>IF(ISBLANK($D154),"",IF($E154,LOOKUP($G154,'Conversion Charts'!$A$9:$A$109,'Conversion Charts'!D$9:D$109),""))</f>
        <v/>
      </c>
      <c r="J154" s="10" t="str">
        <f>IF(ISBLANK($D154),"",IF($E154,LOOKUP($G154,'Conversion Charts'!$A$9:$A$109,'Conversion Charts'!E$9:E$109),""))</f>
        <v/>
      </c>
      <c r="K154" s="10" t="str">
        <f>IF(ISBLANK($D154),"",IF($E154,LOOKUP($G154,'Conversion Charts'!$A$9:$A$109,'Conversion Charts'!F$9:F$109),""))</f>
        <v/>
      </c>
      <c r="L154" s="10" t="str">
        <f>IF(ISBLANK($D154),"",IF($E154,LOOKUP($G154,'Conversion Charts'!$A$9:$A$109,'Conversion Charts'!G$9:G$109),""))</f>
        <v/>
      </c>
    </row>
    <row r="155" spans="1:12" x14ac:dyDescent="0.25">
      <c r="A155" s="10" t="str">
        <f t="shared" si="30"/>
        <v/>
      </c>
      <c r="B155" s="13"/>
      <c r="C155" s="17"/>
      <c r="D155" s="17"/>
      <c r="E155" s="17" t="str">
        <f t="shared" si="28"/>
        <v/>
      </c>
      <c r="F155" s="17" t="str">
        <f t="shared" ca="1" si="29"/>
        <v/>
      </c>
      <c r="G155" s="10" t="str">
        <f t="shared" si="31"/>
        <v/>
      </c>
      <c r="H155" s="10" t="str">
        <f>IF(ISBLANK($D155),"",IF($E155,LOOKUP($G155,'Conversion Charts'!$A$9:C$109),""))</f>
        <v/>
      </c>
      <c r="I155" s="10" t="str">
        <f>IF(ISBLANK($D155),"",IF($E155,LOOKUP($G155,'Conversion Charts'!$A$9:$A$109,'Conversion Charts'!D$9:D$109),""))</f>
        <v/>
      </c>
      <c r="J155" s="10" t="str">
        <f>IF(ISBLANK($D155),"",IF($E155,LOOKUP($G155,'Conversion Charts'!$A$9:$A$109,'Conversion Charts'!E$9:E$109),""))</f>
        <v/>
      </c>
      <c r="K155" s="10" t="str">
        <f>IF(ISBLANK($D155),"",IF($E155,LOOKUP($G155,'Conversion Charts'!$A$9:$A$109,'Conversion Charts'!F$9:F$109),""))</f>
        <v/>
      </c>
      <c r="L155" s="10" t="str">
        <f>IF(ISBLANK($D155),"",IF($E155,LOOKUP($G155,'Conversion Charts'!$A$9:$A$109,'Conversion Charts'!G$9:G$109),""))</f>
        <v/>
      </c>
    </row>
    <row r="156" spans="1:12" x14ac:dyDescent="0.25">
      <c r="A156" s="10" t="str">
        <f t="shared" si="30"/>
        <v/>
      </c>
      <c r="B156" s="13"/>
      <c r="C156" s="17"/>
      <c r="D156" s="17"/>
      <c r="E156" s="17" t="str">
        <f t="shared" si="28"/>
        <v/>
      </c>
      <c r="F156" s="17" t="str">
        <f t="shared" ca="1" si="29"/>
        <v/>
      </c>
      <c r="G156" s="10" t="str">
        <f t="shared" si="31"/>
        <v/>
      </c>
      <c r="H156" s="10" t="str">
        <f>IF(ISBLANK($D156),"",IF($E156,LOOKUP($G156,'Conversion Charts'!$A$9:C$109),""))</f>
        <v/>
      </c>
      <c r="I156" s="10" t="str">
        <f>IF(ISBLANK($D156),"",IF($E156,LOOKUP($G156,'Conversion Charts'!$A$9:$A$109,'Conversion Charts'!D$9:D$109),""))</f>
        <v/>
      </c>
      <c r="J156" s="10" t="str">
        <f>IF(ISBLANK($D156),"",IF($E156,LOOKUP($G156,'Conversion Charts'!$A$9:$A$109,'Conversion Charts'!E$9:E$109),""))</f>
        <v/>
      </c>
      <c r="K156" s="10" t="str">
        <f>IF(ISBLANK($D156),"",IF($E156,LOOKUP($G156,'Conversion Charts'!$A$9:$A$109,'Conversion Charts'!F$9:F$109),""))</f>
        <v/>
      </c>
      <c r="L156" s="10" t="str">
        <f>IF(ISBLANK($D156),"",IF($E156,LOOKUP($G156,'Conversion Charts'!$A$9:$A$109,'Conversion Charts'!G$9:G$109),""))</f>
        <v/>
      </c>
    </row>
    <row r="157" spans="1:12" x14ac:dyDescent="0.25">
      <c r="A157" s="10" t="str">
        <f t="shared" si="30"/>
        <v/>
      </c>
      <c r="B157" s="13"/>
      <c r="C157" s="17"/>
      <c r="D157" s="17"/>
      <c r="E157" s="17" t="str">
        <f t="shared" si="28"/>
        <v/>
      </c>
      <c r="F157" s="17" t="str">
        <f t="shared" ca="1" si="29"/>
        <v/>
      </c>
      <c r="G157" s="10" t="str">
        <f t="shared" si="31"/>
        <v/>
      </c>
      <c r="H157" s="10" t="str">
        <f>IF(ISBLANK($D157),"",IF($E157,LOOKUP($G157,'Conversion Charts'!$A$9:C$109),""))</f>
        <v/>
      </c>
      <c r="I157" s="10" t="str">
        <f>IF(ISBLANK($D157),"",IF($E157,LOOKUP($G157,'Conversion Charts'!$A$9:$A$109,'Conversion Charts'!D$9:D$109),""))</f>
        <v/>
      </c>
      <c r="J157" s="10" t="str">
        <f>IF(ISBLANK($D157),"",IF($E157,LOOKUP($G157,'Conversion Charts'!$A$9:$A$109,'Conversion Charts'!E$9:E$109),""))</f>
        <v/>
      </c>
      <c r="K157" s="10" t="str">
        <f>IF(ISBLANK($D157),"",IF($E157,LOOKUP($G157,'Conversion Charts'!$A$9:$A$109,'Conversion Charts'!F$9:F$109),""))</f>
        <v/>
      </c>
      <c r="L157" s="10" t="str">
        <f>IF(ISBLANK($D157),"",IF($E157,LOOKUP($G157,'Conversion Charts'!$A$9:$A$109,'Conversion Charts'!G$9:G$109),""))</f>
        <v/>
      </c>
    </row>
    <row r="158" spans="1:12" x14ac:dyDescent="0.25">
      <c r="A158" s="10" t="str">
        <f t="shared" si="30"/>
        <v/>
      </c>
      <c r="B158" s="13"/>
      <c r="C158" s="17"/>
      <c r="D158" s="17"/>
      <c r="E158" s="17" t="str">
        <f t="shared" si="28"/>
        <v/>
      </c>
      <c r="F158" s="17" t="str">
        <f t="shared" ca="1" si="29"/>
        <v/>
      </c>
      <c r="G158" s="10" t="str">
        <f t="shared" si="31"/>
        <v/>
      </c>
      <c r="H158" s="10" t="str">
        <f>IF(ISBLANK($D158),"",IF($E158,LOOKUP($G158,'Conversion Charts'!$A$9:C$109),""))</f>
        <v/>
      </c>
      <c r="I158" s="10" t="str">
        <f>IF(ISBLANK($D158),"",IF($E158,LOOKUP($G158,'Conversion Charts'!$A$9:$A$109,'Conversion Charts'!D$9:D$109),""))</f>
        <v/>
      </c>
      <c r="J158" s="10" t="str">
        <f>IF(ISBLANK($D158),"",IF($E158,LOOKUP($G158,'Conversion Charts'!$A$9:$A$109,'Conversion Charts'!E$9:E$109),""))</f>
        <v/>
      </c>
      <c r="K158" s="10" t="str">
        <f>IF(ISBLANK($D158),"",IF($E158,LOOKUP($G158,'Conversion Charts'!$A$9:$A$109,'Conversion Charts'!F$9:F$109),""))</f>
        <v/>
      </c>
      <c r="L158" s="10" t="str">
        <f>IF(ISBLANK($D158),"",IF($E158,LOOKUP($G158,'Conversion Charts'!$A$9:$A$109,'Conversion Charts'!G$9:G$109),""))</f>
        <v/>
      </c>
    </row>
    <row r="159" spans="1:12" x14ac:dyDescent="0.25">
      <c r="A159" s="10" t="str">
        <f t="shared" si="30"/>
        <v/>
      </c>
      <c r="B159" s="13"/>
      <c r="C159" s="17"/>
      <c r="D159" s="17"/>
      <c r="E159" s="17" t="str">
        <f t="shared" si="28"/>
        <v/>
      </c>
      <c r="F159" s="17" t="str">
        <f t="shared" ca="1" si="29"/>
        <v/>
      </c>
      <c r="G159" s="10" t="str">
        <f t="shared" si="31"/>
        <v/>
      </c>
      <c r="H159" s="10" t="str">
        <f>IF(ISBLANK($D159),"",IF($E159,LOOKUP($G159,'Conversion Charts'!$A$9:C$109),""))</f>
        <v/>
      </c>
      <c r="I159" s="10" t="str">
        <f>IF(ISBLANK($D159),"",IF($E159,LOOKUP($G159,'Conversion Charts'!$A$9:$A$109,'Conversion Charts'!D$9:D$109),""))</f>
        <v/>
      </c>
      <c r="J159" s="10" t="str">
        <f>IF(ISBLANK($D159),"",IF($E159,LOOKUP($G159,'Conversion Charts'!$A$9:$A$109,'Conversion Charts'!E$9:E$109),""))</f>
        <v/>
      </c>
      <c r="K159" s="10" t="str">
        <f>IF(ISBLANK($D159),"",IF($E159,LOOKUP($G159,'Conversion Charts'!$A$9:$A$109,'Conversion Charts'!F$9:F$109),""))</f>
        <v/>
      </c>
      <c r="L159" s="10" t="str">
        <f>IF(ISBLANK($D159),"",IF($E159,LOOKUP($G159,'Conversion Charts'!$A$9:$A$109,'Conversion Charts'!G$9:G$109),""))</f>
        <v/>
      </c>
    </row>
    <row r="160" spans="1:12" x14ac:dyDescent="0.25">
      <c r="A160" s="10" t="str">
        <f t="shared" si="30"/>
        <v/>
      </c>
      <c r="B160" s="13"/>
      <c r="C160" s="17"/>
      <c r="D160" s="17"/>
      <c r="E160" s="17" t="str">
        <f t="shared" si="28"/>
        <v/>
      </c>
      <c r="F160" s="17" t="str">
        <f t="shared" ca="1" si="29"/>
        <v/>
      </c>
      <c r="G160" s="10" t="str">
        <f t="shared" si="31"/>
        <v/>
      </c>
      <c r="H160" s="10" t="str">
        <f>IF(ISBLANK($D160),"",IF($E160,LOOKUP($G160,'Conversion Charts'!$A$9:C$109),""))</f>
        <v/>
      </c>
      <c r="I160" s="10" t="str">
        <f>IF(ISBLANK($D160),"",IF($E160,LOOKUP($G160,'Conversion Charts'!$A$9:$A$109,'Conversion Charts'!D$9:D$109),""))</f>
        <v/>
      </c>
      <c r="J160" s="10" t="str">
        <f>IF(ISBLANK($D160),"",IF($E160,LOOKUP($G160,'Conversion Charts'!$A$9:$A$109,'Conversion Charts'!E$9:E$109),""))</f>
        <v/>
      </c>
      <c r="K160" s="10" t="str">
        <f>IF(ISBLANK($D160),"",IF($E160,LOOKUP($G160,'Conversion Charts'!$A$9:$A$109,'Conversion Charts'!F$9:F$109),""))</f>
        <v/>
      </c>
      <c r="L160" s="10" t="str">
        <f>IF(ISBLANK($D160),"",IF($E160,LOOKUP($G160,'Conversion Charts'!$A$9:$A$109,'Conversion Charts'!G$9:G$109),""))</f>
        <v/>
      </c>
    </row>
    <row r="161" spans="1:12" x14ac:dyDescent="0.25">
      <c r="A161" s="10" t="str">
        <f t="shared" si="30"/>
        <v/>
      </c>
      <c r="B161" s="13"/>
      <c r="C161" s="17"/>
      <c r="D161" s="17"/>
      <c r="E161" s="17" t="str">
        <f t="shared" si="28"/>
        <v/>
      </c>
      <c r="F161" s="17" t="str">
        <f t="shared" ca="1" si="29"/>
        <v/>
      </c>
      <c r="G161" s="10" t="str">
        <f t="shared" si="31"/>
        <v/>
      </c>
      <c r="H161" s="10" t="str">
        <f>IF(ISBLANK($D161),"",IF($E161,LOOKUP($G161,'Conversion Charts'!$A$9:C$109),""))</f>
        <v/>
      </c>
      <c r="I161" s="10" t="str">
        <f>IF(ISBLANK($D161),"",IF($E161,LOOKUP($G161,'Conversion Charts'!$A$9:$A$109,'Conversion Charts'!D$9:D$109),""))</f>
        <v/>
      </c>
      <c r="J161" s="10" t="str">
        <f>IF(ISBLANK($D161),"",IF($E161,LOOKUP($G161,'Conversion Charts'!$A$9:$A$109,'Conversion Charts'!E$9:E$109),""))</f>
        <v/>
      </c>
      <c r="K161" s="10" t="str">
        <f>IF(ISBLANK($D161),"",IF($E161,LOOKUP($G161,'Conversion Charts'!$A$9:$A$109,'Conversion Charts'!F$9:F$109),""))</f>
        <v/>
      </c>
      <c r="L161" s="10" t="str">
        <f>IF(ISBLANK($D161),"",IF($E161,LOOKUP($G161,'Conversion Charts'!$A$9:$A$109,'Conversion Charts'!G$9:G$109),""))</f>
        <v/>
      </c>
    </row>
    <row r="162" spans="1:12" x14ac:dyDescent="0.25">
      <c r="A162" s="10" t="str">
        <f t="shared" si="30"/>
        <v/>
      </c>
      <c r="B162" s="13"/>
      <c r="C162" s="17"/>
      <c r="D162" s="17"/>
      <c r="E162" s="17" t="str">
        <f t="shared" si="28"/>
        <v/>
      </c>
      <c r="F162" s="17" t="str">
        <f t="shared" ca="1" si="29"/>
        <v/>
      </c>
      <c r="G162" s="10" t="str">
        <f t="shared" si="31"/>
        <v/>
      </c>
      <c r="H162" s="10" t="str">
        <f>IF(ISBLANK($D162),"",IF($E162,LOOKUP($G162,'Conversion Charts'!$A$9:C$109),""))</f>
        <v/>
      </c>
      <c r="I162" s="10" t="str">
        <f>IF(ISBLANK($D162),"",IF($E162,LOOKUP($G162,'Conversion Charts'!$A$9:$A$109,'Conversion Charts'!D$9:D$109),""))</f>
        <v/>
      </c>
      <c r="J162" s="10" t="str">
        <f>IF(ISBLANK($D162),"",IF($E162,LOOKUP($G162,'Conversion Charts'!$A$9:$A$109,'Conversion Charts'!E$9:E$109),""))</f>
        <v/>
      </c>
      <c r="K162" s="10" t="str">
        <f>IF(ISBLANK($D162),"",IF($E162,LOOKUP($G162,'Conversion Charts'!$A$9:$A$109,'Conversion Charts'!F$9:F$109),""))</f>
        <v/>
      </c>
      <c r="L162" s="10" t="str">
        <f>IF(ISBLANK($D162),"",IF($E162,LOOKUP($G162,'Conversion Charts'!$A$9:$A$109,'Conversion Charts'!G$9:G$109),""))</f>
        <v/>
      </c>
    </row>
    <row r="163" spans="1:12" x14ac:dyDescent="0.25">
      <c r="A163" s="10" t="str">
        <f t="shared" si="30"/>
        <v/>
      </c>
      <c r="B163" s="13"/>
      <c r="C163" s="17"/>
      <c r="D163" s="17"/>
      <c r="E163" s="17" t="str">
        <f t="shared" si="28"/>
        <v/>
      </c>
      <c r="F163" s="17" t="str">
        <f t="shared" ca="1" si="29"/>
        <v/>
      </c>
      <c r="G163" s="10" t="str">
        <f t="shared" si="31"/>
        <v/>
      </c>
      <c r="H163" s="10" t="str">
        <f>IF(ISBLANK($D163),"",IF($E163,LOOKUP($G163,'Conversion Charts'!$A$9:C$109),""))</f>
        <v/>
      </c>
      <c r="I163" s="10" t="str">
        <f>IF(ISBLANK($D163),"",IF($E163,LOOKUP($G163,'Conversion Charts'!$A$9:$A$109,'Conversion Charts'!D$9:D$109),""))</f>
        <v/>
      </c>
      <c r="J163" s="10" t="str">
        <f>IF(ISBLANK($D163),"",IF($E163,LOOKUP($G163,'Conversion Charts'!$A$9:$A$109,'Conversion Charts'!E$9:E$109),""))</f>
        <v/>
      </c>
      <c r="K163" s="10" t="str">
        <f>IF(ISBLANK($D163),"",IF($E163,LOOKUP($G163,'Conversion Charts'!$A$9:$A$109,'Conversion Charts'!F$9:F$109),""))</f>
        <v/>
      </c>
      <c r="L163" s="10" t="str">
        <f>IF(ISBLANK($D163),"",IF($E163,LOOKUP($G163,'Conversion Charts'!$A$9:$A$109,'Conversion Charts'!G$9:G$109),""))</f>
        <v/>
      </c>
    </row>
    <row r="164" spans="1:12" x14ac:dyDescent="0.25">
      <c r="A164" s="10" t="str">
        <f t="shared" si="30"/>
        <v/>
      </c>
      <c r="B164" s="13"/>
      <c r="C164" s="17"/>
      <c r="D164" s="17"/>
      <c r="E164" s="17" t="str">
        <f t="shared" si="28"/>
        <v/>
      </c>
      <c r="F164" s="17" t="str">
        <f t="shared" ca="1" si="29"/>
        <v/>
      </c>
      <c r="G164" s="10" t="str">
        <f t="shared" si="31"/>
        <v/>
      </c>
      <c r="H164" s="10" t="str">
        <f>IF(ISBLANK($D164),"",IF($E164,LOOKUP($G164,'Conversion Charts'!$A$9:C$109),""))</f>
        <v/>
      </c>
      <c r="I164" s="10" t="str">
        <f>IF(ISBLANK($D164),"",IF($E164,LOOKUP($G164,'Conversion Charts'!$A$9:$A$109,'Conversion Charts'!D$9:D$109),""))</f>
        <v/>
      </c>
      <c r="J164" s="10" t="str">
        <f>IF(ISBLANK($D164),"",IF($E164,LOOKUP($G164,'Conversion Charts'!$A$9:$A$109,'Conversion Charts'!E$9:E$109),""))</f>
        <v/>
      </c>
      <c r="K164" s="10" t="str">
        <f>IF(ISBLANK($D164),"",IF($E164,LOOKUP($G164,'Conversion Charts'!$A$9:$A$109,'Conversion Charts'!F$9:F$109),""))</f>
        <v/>
      </c>
      <c r="L164" s="10" t="str">
        <f>IF(ISBLANK($D164),"",IF($E164,LOOKUP($G164,'Conversion Charts'!$A$9:$A$109,'Conversion Charts'!G$9:G$109),""))</f>
        <v/>
      </c>
    </row>
    <row r="165" spans="1:12" x14ac:dyDescent="0.25">
      <c r="A165" s="10" t="str">
        <f t="shared" si="30"/>
        <v/>
      </c>
      <c r="B165" s="13"/>
      <c r="C165" s="17"/>
      <c r="D165" s="17"/>
      <c r="E165" s="17" t="str">
        <f t="shared" si="28"/>
        <v/>
      </c>
      <c r="F165" s="17" t="str">
        <f t="shared" ca="1" si="29"/>
        <v/>
      </c>
      <c r="G165" s="10" t="str">
        <f t="shared" si="31"/>
        <v/>
      </c>
      <c r="H165" s="10" t="str">
        <f>IF(ISBLANK($D165),"",IF($E165,LOOKUP($G165,'Conversion Charts'!$A$9:C$109),""))</f>
        <v/>
      </c>
      <c r="I165" s="10" t="str">
        <f>IF(ISBLANK($D165),"",IF($E165,LOOKUP($G165,'Conversion Charts'!$A$9:$A$109,'Conversion Charts'!D$9:D$109),""))</f>
        <v/>
      </c>
      <c r="J165" s="10" t="str">
        <f>IF(ISBLANK($D165),"",IF($E165,LOOKUP($G165,'Conversion Charts'!$A$9:$A$109,'Conversion Charts'!E$9:E$109),""))</f>
        <v/>
      </c>
      <c r="K165" s="10" t="str">
        <f>IF(ISBLANK($D165),"",IF($E165,LOOKUP($G165,'Conversion Charts'!$A$9:$A$109,'Conversion Charts'!F$9:F$109),""))</f>
        <v/>
      </c>
      <c r="L165" s="10" t="str">
        <f>IF(ISBLANK($D165),"",IF($E165,LOOKUP($G165,'Conversion Charts'!$A$9:$A$109,'Conversion Charts'!G$9:G$109),""))</f>
        <v/>
      </c>
    </row>
    <row r="166" spans="1:12" x14ac:dyDescent="0.25">
      <c r="A166" s="10" t="str">
        <f t="shared" si="30"/>
        <v/>
      </c>
      <c r="B166" s="13"/>
      <c r="C166" s="17"/>
      <c r="D166" s="17"/>
      <c r="E166" s="17" t="str">
        <f t="shared" si="28"/>
        <v/>
      </c>
      <c r="F166" s="17" t="str">
        <f t="shared" ca="1" si="29"/>
        <v/>
      </c>
      <c r="G166" s="10" t="str">
        <f t="shared" si="31"/>
        <v/>
      </c>
      <c r="H166" s="10" t="str">
        <f>IF(ISBLANK($D166),"",IF($E166,LOOKUP($G166,'Conversion Charts'!$A$9:C$109),""))</f>
        <v/>
      </c>
      <c r="I166" s="10" t="str">
        <f>IF(ISBLANK($D166),"",IF($E166,LOOKUP($G166,'Conversion Charts'!$A$9:$A$109,'Conversion Charts'!D$9:D$109),""))</f>
        <v/>
      </c>
      <c r="J166" s="10" t="str">
        <f>IF(ISBLANK($D166),"",IF($E166,LOOKUP($G166,'Conversion Charts'!$A$9:$A$109,'Conversion Charts'!E$9:E$109),""))</f>
        <v/>
      </c>
      <c r="K166" s="10" t="str">
        <f>IF(ISBLANK($D166),"",IF($E166,LOOKUP($G166,'Conversion Charts'!$A$9:$A$109,'Conversion Charts'!F$9:F$109),""))</f>
        <v/>
      </c>
      <c r="L166" s="10" t="str">
        <f>IF(ISBLANK($D166),"",IF($E166,LOOKUP($G166,'Conversion Charts'!$A$9:$A$109,'Conversion Charts'!G$9:G$109),""))</f>
        <v/>
      </c>
    </row>
    <row r="167" spans="1:12" x14ac:dyDescent="0.25">
      <c r="A167" s="10" t="str">
        <f t="shared" si="30"/>
        <v/>
      </c>
      <c r="B167" s="13"/>
      <c r="C167" s="17"/>
      <c r="D167" s="17"/>
      <c r="E167" s="17" t="str">
        <f t="shared" si="28"/>
        <v/>
      </c>
      <c r="F167" s="17" t="str">
        <f t="shared" ca="1" si="29"/>
        <v/>
      </c>
      <c r="G167" s="10" t="str">
        <f t="shared" si="31"/>
        <v/>
      </c>
      <c r="H167" s="10" t="str">
        <f>IF(ISBLANK($D167),"",IF($E167,LOOKUP($G167,'Conversion Charts'!$A$9:C$109),""))</f>
        <v/>
      </c>
      <c r="I167" s="10" t="str">
        <f>IF(ISBLANK($D167),"",IF($E167,LOOKUP($G167,'Conversion Charts'!$A$9:$A$109,'Conversion Charts'!D$9:D$109),""))</f>
        <v/>
      </c>
      <c r="J167" s="10" t="str">
        <f>IF(ISBLANK($D167),"",IF($E167,LOOKUP($G167,'Conversion Charts'!$A$9:$A$109,'Conversion Charts'!E$9:E$109),""))</f>
        <v/>
      </c>
      <c r="K167" s="10" t="str">
        <f>IF(ISBLANK($D167),"",IF($E167,LOOKUP($G167,'Conversion Charts'!$A$9:$A$109,'Conversion Charts'!F$9:F$109),""))</f>
        <v/>
      </c>
      <c r="L167" s="10" t="str">
        <f>IF(ISBLANK($D167),"",IF($E167,LOOKUP($G167,'Conversion Charts'!$A$9:$A$109,'Conversion Charts'!G$9:G$109),""))</f>
        <v/>
      </c>
    </row>
    <row r="168" spans="1:12" x14ac:dyDescent="0.25">
      <c r="A168" s="10" t="str">
        <f t="shared" si="30"/>
        <v/>
      </c>
      <c r="B168" s="13"/>
      <c r="C168" s="17"/>
      <c r="D168" s="17"/>
      <c r="E168" s="17" t="str">
        <f t="shared" si="28"/>
        <v/>
      </c>
      <c r="F168" s="17" t="str">
        <f t="shared" ca="1" si="29"/>
        <v/>
      </c>
      <c r="G168" s="10" t="str">
        <f t="shared" si="31"/>
        <v/>
      </c>
      <c r="H168" s="10" t="str">
        <f>IF(ISBLANK($D168),"",IF($E168,LOOKUP($G168,'Conversion Charts'!$A$9:C$109),""))</f>
        <v/>
      </c>
      <c r="I168" s="10" t="str">
        <f>IF(ISBLANK($D168),"",IF($E168,LOOKUP($G168,'Conversion Charts'!$A$9:$A$109,'Conversion Charts'!D$9:D$109),""))</f>
        <v/>
      </c>
      <c r="J168" s="10" t="str">
        <f>IF(ISBLANK($D168),"",IF($E168,LOOKUP($G168,'Conversion Charts'!$A$9:$A$109,'Conversion Charts'!E$9:E$109),""))</f>
        <v/>
      </c>
      <c r="K168" s="10" t="str">
        <f>IF(ISBLANK($D168),"",IF($E168,LOOKUP($G168,'Conversion Charts'!$A$9:$A$109,'Conversion Charts'!F$9:F$109),""))</f>
        <v/>
      </c>
      <c r="L168" s="10" t="str">
        <f>IF(ISBLANK($D168),"",IF($E168,LOOKUP($G168,'Conversion Charts'!$A$9:$A$109,'Conversion Charts'!G$9:G$109),""))</f>
        <v/>
      </c>
    </row>
    <row r="169" spans="1:12" x14ac:dyDescent="0.25">
      <c r="A169" s="10" t="str">
        <f t="shared" si="30"/>
        <v/>
      </c>
      <c r="B169" s="13"/>
      <c r="C169" s="17"/>
      <c r="D169" s="17"/>
      <c r="E169" s="17" t="str">
        <f t="shared" si="28"/>
        <v/>
      </c>
      <c r="F169" s="17" t="str">
        <f t="shared" ca="1" si="29"/>
        <v/>
      </c>
      <c r="G169" s="10" t="str">
        <f t="shared" si="31"/>
        <v/>
      </c>
      <c r="H169" s="10" t="str">
        <f>IF(ISBLANK($D169),"",IF($E169,LOOKUP($G169,'Conversion Charts'!$A$9:C$109),""))</f>
        <v/>
      </c>
      <c r="I169" s="10" t="str">
        <f>IF(ISBLANK($D169),"",IF($E169,LOOKUP($G169,'Conversion Charts'!$A$9:$A$109,'Conversion Charts'!D$9:D$109),""))</f>
        <v/>
      </c>
      <c r="J169" s="10" t="str">
        <f>IF(ISBLANK($D169),"",IF($E169,LOOKUP($G169,'Conversion Charts'!$A$9:$A$109,'Conversion Charts'!E$9:E$109),""))</f>
        <v/>
      </c>
      <c r="K169" s="10" t="str">
        <f>IF(ISBLANK($D169),"",IF($E169,LOOKUP($G169,'Conversion Charts'!$A$9:$A$109,'Conversion Charts'!F$9:F$109),""))</f>
        <v/>
      </c>
      <c r="L169" s="10" t="str">
        <f>IF(ISBLANK($D169),"",IF($E169,LOOKUP($G169,'Conversion Charts'!$A$9:$A$109,'Conversion Charts'!G$9:G$109),""))</f>
        <v/>
      </c>
    </row>
    <row r="170" spans="1:12" x14ac:dyDescent="0.25">
      <c r="A170" s="10" t="str">
        <f t="shared" si="30"/>
        <v/>
      </c>
      <c r="B170" s="13"/>
      <c r="C170" s="17"/>
      <c r="D170" s="17"/>
      <c r="E170" s="17" t="str">
        <f t="shared" si="28"/>
        <v/>
      </c>
      <c r="F170" s="17" t="str">
        <f t="shared" ca="1" si="29"/>
        <v/>
      </c>
      <c r="G170" s="10" t="str">
        <f t="shared" si="31"/>
        <v/>
      </c>
      <c r="H170" s="10" t="str">
        <f>IF(ISBLANK($D170),"",IF($E170,LOOKUP($G170,'Conversion Charts'!$A$9:C$109),""))</f>
        <v/>
      </c>
      <c r="I170" s="10" t="str">
        <f>IF(ISBLANK($D170),"",IF($E170,LOOKUP($G170,'Conversion Charts'!$A$9:$A$109,'Conversion Charts'!D$9:D$109),""))</f>
        <v/>
      </c>
      <c r="J170" s="10" t="str">
        <f>IF(ISBLANK($D170),"",IF($E170,LOOKUP($G170,'Conversion Charts'!$A$9:$A$109,'Conversion Charts'!E$9:E$109),""))</f>
        <v/>
      </c>
      <c r="K170" s="10" t="str">
        <f>IF(ISBLANK($D170),"",IF($E170,LOOKUP($G170,'Conversion Charts'!$A$9:$A$109,'Conversion Charts'!F$9:F$109),""))</f>
        <v/>
      </c>
      <c r="L170" s="10" t="str">
        <f>IF(ISBLANK($D170),"",IF($E170,LOOKUP($G170,'Conversion Charts'!$A$9:$A$109,'Conversion Charts'!G$9:G$109),""))</f>
        <v/>
      </c>
    </row>
    <row r="171" spans="1:12" x14ac:dyDescent="0.25">
      <c r="A171" s="10" t="str">
        <f t="shared" si="30"/>
        <v/>
      </c>
      <c r="B171" s="13"/>
      <c r="C171" s="17"/>
      <c r="D171" s="17"/>
      <c r="E171" s="17" t="str">
        <f t="shared" si="28"/>
        <v/>
      </c>
      <c r="F171" s="17" t="str">
        <f t="shared" ca="1" si="29"/>
        <v/>
      </c>
      <c r="G171" s="10" t="str">
        <f t="shared" si="31"/>
        <v/>
      </c>
      <c r="H171" s="10" t="str">
        <f>IF(ISBLANK($D171),"",IF($E171,LOOKUP($G171,'Conversion Charts'!$A$9:C$109),""))</f>
        <v/>
      </c>
      <c r="I171" s="10" t="str">
        <f>IF(ISBLANK($D171),"",IF($E171,LOOKUP($G171,'Conversion Charts'!$A$9:$A$109,'Conversion Charts'!D$9:D$109),""))</f>
        <v/>
      </c>
      <c r="J171" s="10" t="str">
        <f>IF(ISBLANK($D171),"",IF($E171,LOOKUP($G171,'Conversion Charts'!$A$9:$A$109,'Conversion Charts'!E$9:E$109),""))</f>
        <v/>
      </c>
      <c r="K171" s="10" t="str">
        <f>IF(ISBLANK($D171),"",IF($E171,LOOKUP($G171,'Conversion Charts'!$A$9:$A$109,'Conversion Charts'!F$9:F$109),""))</f>
        <v/>
      </c>
      <c r="L171" s="10" t="str">
        <f>IF(ISBLANK($D171),"",IF($E171,LOOKUP($G171,'Conversion Charts'!$A$9:$A$109,'Conversion Charts'!G$9:G$109),""))</f>
        <v/>
      </c>
    </row>
    <row r="172" spans="1:12" x14ac:dyDescent="0.25">
      <c r="A172" s="10" t="str">
        <f t="shared" si="30"/>
        <v/>
      </c>
      <c r="B172" s="13"/>
      <c r="C172" s="17"/>
      <c r="D172" s="17"/>
      <c r="E172" s="17" t="str">
        <f t="shared" si="28"/>
        <v/>
      </c>
      <c r="F172" s="17" t="str">
        <f t="shared" ca="1" si="29"/>
        <v/>
      </c>
      <c r="G172" s="10" t="str">
        <f t="shared" si="31"/>
        <v/>
      </c>
      <c r="H172" s="10" t="str">
        <f>IF(ISBLANK($D172),"",IF($E172,LOOKUP($G172,'Conversion Charts'!$A$9:C$109),""))</f>
        <v/>
      </c>
      <c r="I172" s="10" t="str">
        <f>IF(ISBLANK($D172),"",IF($E172,LOOKUP($G172,'Conversion Charts'!$A$9:$A$109,'Conversion Charts'!D$9:D$109),""))</f>
        <v/>
      </c>
      <c r="J172" s="10" t="str">
        <f>IF(ISBLANK($D172),"",IF($E172,LOOKUP($G172,'Conversion Charts'!$A$9:$A$109,'Conversion Charts'!E$9:E$109),""))</f>
        <v/>
      </c>
      <c r="K172" s="10" t="str">
        <f>IF(ISBLANK($D172),"",IF($E172,LOOKUP($G172,'Conversion Charts'!$A$9:$A$109,'Conversion Charts'!F$9:F$109),""))</f>
        <v/>
      </c>
      <c r="L172" s="10" t="str">
        <f>IF(ISBLANK($D172),"",IF($E172,LOOKUP($G172,'Conversion Charts'!$A$9:$A$109,'Conversion Charts'!G$9:G$109),""))</f>
        <v/>
      </c>
    </row>
    <row r="173" spans="1:12" x14ac:dyDescent="0.25">
      <c r="A173" s="10" t="str">
        <f t="shared" si="30"/>
        <v/>
      </c>
      <c r="B173" s="13"/>
      <c r="C173" s="17"/>
      <c r="D173" s="17"/>
      <c r="E173" s="17" t="str">
        <f t="shared" si="28"/>
        <v/>
      </c>
      <c r="F173" s="17" t="str">
        <f t="shared" ca="1" si="29"/>
        <v/>
      </c>
      <c r="G173" s="10" t="str">
        <f t="shared" si="31"/>
        <v/>
      </c>
      <c r="H173" s="10" t="str">
        <f>IF(ISBLANK($D173),"",IF($E173,LOOKUP($G173,'Conversion Charts'!$A$9:C$109),""))</f>
        <v/>
      </c>
      <c r="I173" s="10" t="str">
        <f>IF(ISBLANK($D173),"",IF($E173,LOOKUP($G173,'Conversion Charts'!$A$9:$A$109,'Conversion Charts'!D$9:D$109),""))</f>
        <v/>
      </c>
      <c r="J173" s="10" t="str">
        <f>IF(ISBLANK($D173),"",IF($E173,LOOKUP($G173,'Conversion Charts'!$A$9:$A$109,'Conversion Charts'!E$9:E$109),""))</f>
        <v/>
      </c>
      <c r="K173" s="10" t="str">
        <f>IF(ISBLANK($D173),"",IF($E173,LOOKUP($G173,'Conversion Charts'!$A$9:$A$109,'Conversion Charts'!F$9:F$109),""))</f>
        <v/>
      </c>
      <c r="L173" s="10" t="str">
        <f>IF(ISBLANK($D173),"",IF($E173,LOOKUP($G173,'Conversion Charts'!$A$9:$A$109,'Conversion Charts'!G$9:G$109),""))</f>
        <v/>
      </c>
    </row>
    <row r="174" spans="1:12" x14ac:dyDescent="0.25">
      <c r="A174" s="10" t="str">
        <f t="shared" si="30"/>
        <v/>
      </c>
      <c r="B174" s="13"/>
      <c r="C174" s="17"/>
      <c r="D174" s="17"/>
      <c r="E174" s="17" t="str">
        <f t="shared" si="28"/>
        <v/>
      </c>
      <c r="F174" s="17" t="str">
        <f t="shared" ca="1" si="29"/>
        <v/>
      </c>
      <c r="G174" s="10" t="str">
        <f t="shared" si="31"/>
        <v/>
      </c>
      <c r="H174" s="10" t="str">
        <f>IF(ISBLANK($D174),"",IF($E174,LOOKUP($G174,'Conversion Charts'!$A$9:C$109),""))</f>
        <v/>
      </c>
      <c r="I174" s="10" t="str">
        <f>IF(ISBLANK($D174),"",IF($E174,LOOKUP($G174,'Conversion Charts'!$A$9:$A$109,'Conversion Charts'!D$9:D$109),""))</f>
        <v/>
      </c>
      <c r="J174" s="10" t="str">
        <f>IF(ISBLANK($D174),"",IF($E174,LOOKUP($G174,'Conversion Charts'!$A$9:$A$109,'Conversion Charts'!E$9:E$109),""))</f>
        <v/>
      </c>
      <c r="K174" s="10" t="str">
        <f>IF(ISBLANK($D174),"",IF($E174,LOOKUP($G174,'Conversion Charts'!$A$9:$A$109,'Conversion Charts'!F$9:F$109),""))</f>
        <v/>
      </c>
      <c r="L174" s="10" t="str">
        <f>IF(ISBLANK($D174),"",IF($E174,LOOKUP($G174,'Conversion Charts'!$A$9:$A$109,'Conversion Charts'!G$9:G$109),""))</f>
        <v/>
      </c>
    </row>
    <row r="175" spans="1:12" x14ac:dyDescent="0.25">
      <c r="A175" s="10" t="str">
        <f t="shared" si="30"/>
        <v/>
      </c>
      <c r="B175" s="13"/>
      <c r="C175" s="17"/>
      <c r="D175" s="17"/>
      <c r="E175" s="17" t="str">
        <f t="shared" si="28"/>
        <v/>
      </c>
      <c r="F175" s="17" t="str">
        <f t="shared" ca="1" si="29"/>
        <v/>
      </c>
      <c r="G175" s="10" t="str">
        <f t="shared" si="31"/>
        <v/>
      </c>
      <c r="H175" s="10" t="str">
        <f>IF(ISBLANK($D175),"",IF($E175,LOOKUP($G175,'Conversion Charts'!$A$9:C$109),""))</f>
        <v/>
      </c>
      <c r="I175" s="10" t="str">
        <f>IF(ISBLANK($D175),"",IF($E175,LOOKUP($G175,'Conversion Charts'!$A$9:$A$109,'Conversion Charts'!D$9:D$109),""))</f>
        <v/>
      </c>
      <c r="J175" s="10" t="str">
        <f>IF(ISBLANK($D175),"",IF($E175,LOOKUP($G175,'Conversion Charts'!$A$9:$A$109,'Conversion Charts'!E$9:E$109),""))</f>
        <v/>
      </c>
      <c r="K175" s="10" t="str">
        <f>IF(ISBLANK($D175),"",IF($E175,LOOKUP($G175,'Conversion Charts'!$A$9:$A$109,'Conversion Charts'!F$9:F$109),""))</f>
        <v/>
      </c>
      <c r="L175" s="10" t="str">
        <f>IF(ISBLANK($D175),"",IF($E175,LOOKUP($G175,'Conversion Charts'!$A$9:$A$109,'Conversion Charts'!G$9:G$109),""))</f>
        <v/>
      </c>
    </row>
    <row r="176" spans="1:12" x14ac:dyDescent="0.25">
      <c r="A176" s="10" t="str">
        <f t="shared" si="30"/>
        <v/>
      </c>
      <c r="B176" s="13"/>
      <c r="C176" s="17"/>
      <c r="D176" s="17"/>
      <c r="E176" s="17" t="str">
        <f t="shared" si="28"/>
        <v/>
      </c>
      <c r="F176" s="17" t="str">
        <f t="shared" ca="1" si="29"/>
        <v/>
      </c>
      <c r="G176" s="10" t="str">
        <f t="shared" si="31"/>
        <v/>
      </c>
      <c r="H176" s="10" t="str">
        <f>IF(ISBLANK($D176),"",IF($E176,LOOKUP($G176,'Conversion Charts'!$A$9:C$109),""))</f>
        <v/>
      </c>
      <c r="I176" s="10" t="str">
        <f>IF(ISBLANK($D176),"",IF($E176,LOOKUP($G176,'Conversion Charts'!$A$9:$A$109,'Conversion Charts'!D$9:D$109),""))</f>
        <v/>
      </c>
      <c r="J176" s="10" t="str">
        <f>IF(ISBLANK($D176),"",IF($E176,LOOKUP($G176,'Conversion Charts'!$A$9:$A$109,'Conversion Charts'!E$9:E$109),""))</f>
        <v/>
      </c>
      <c r="K176" s="10" t="str">
        <f>IF(ISBLANK($D176),"",IF($E176,LOOKUP($G176,'Conversion Charts'!$A$9:$A$109,'Conversion Charts'!F$9:F$109),""))</f>
        <v/>
      </c>
      <c r="L176" s="10" t="str">
        <f>IF(ISBLANK($D176),"",IF($E176,LOOKUP($G176,'Conversion Charts'!$A$9:$A$109,'Conversion Charts'!G$9:G$109),""))</f>
        <v/>
      </c>
    </row>
    <row r="177" spans="1:12" x14ac:dyDescent="0.25">
      <c r="A177" s="10" t="str">
        <f t="shared" si="30"/>
        <v/>
      </c>
      <c r="B177" s="13"/>
      <c r="C177" s="17"/>
      <c r="D177" s="17"/>
      <c r="E177" s="17" t="str">
        <f t="shared" si="28"/>
        <v/>
      </c>
      <c r="F177" s="17" t="str">
        <f t="shared" ca="1" si="29"/>
        <v/>
      </c>
      <c r="G177" s="10" t="str">
        <f t="shared" si="31"/>
        <v/>
      </c>
      <c r="H177" s="10" t="str">
        <f>IF(ISBLANK($D177),"",IF($E177,LOOKUP($G177,'Conversion Charts'!$A$9:C$109),""))</f>
        <v/>
      </c>
      <c r="I177" s="10" t="str">
        <f>IF(ISBLANK($D177),"",IF($E177,LOOKUP($G177,'Conversion Charts'!$A$9:$A$109,'Conversion Charts'!D$9:D$109),""))</f>
        <v/>
      </c>
      <c r="J177" s="10" t="str">
        <f>IF(ISBLANK($D177),"",IF($E177,LOOKUP($G177,'Conversion Charts'!$A$9:$A$109,'Conversion Charts'!E$9:E$109),""))</f>
        <v/>
      </c>
      <c r="K177" s="10" t="str">
        <f>IF(ISBLANK($D177),"",IF($E177,LOOKUP($G177,'Conversion Charts'!$A$9:$A$109,'Conversion Charts'!F$9:F$109),""))</f>
        <v/>
      </c>
      <c r="L177" s="10" t="str">
        <f>IF(ISBLANK($D177),"",IF($E177,LOOKUP($G177,'Conversion Charts'!$A$9:$A$109,'Conversion Charts'!G$9:G$109),""))</f>
        <v/>
      </c>
    </row>
    <row r="178" spans="1:12" x14ac:dyDescent="0.25">
      <c r="A178" s="10" t="str">
        <f t="shared" si="30"/>
        <v/>
      </c>
      <c r="B178" s="13"/>
      <c r="C178" s="17"/>
      <c r="D178" s="17"/>
      <c r="E178" s="17" t="str">
        <f t="shared" si="28"/>
        <v/>
      </c>
      <c r="F178" s="17" t="str">
        <f t="shared" ca="1" si="29"/>
        <v/>
      </c>
      <c r="G178" s="10" t="str">
        <f t="shared" si="31"/>
        <v/>
      </c>
      <c r="H178" s="10" t="str">
        <f>IF(ISBLANK($D178),"",IF($E178,LOOKUP($G178,'Conversion Charts'!$A$9:C$109),""))</f>
        <v/>
      </c>
      <c r="I178" s="10" t="str">
        <f>IF(ISBLANK($D178),"",IF($E178,LOOKUP($G178,'Conversion Charts'!$A$9:$A$109,'Conversion Charts'!D$9:D$109),""))</f>
        <v/>
      </c>
      <c r="J178" s="10" t="str">
        <f>IF(ISBLANK($D178),"",IF($E178,LOOKUP($G178,'Conversion Charts'!$A$9:$A$109,'Conversion Charts'!E$9:E$109),""))</f>
        <v/>
      </c>
      <c r="K178" s="10" t="str">
        <f>IF(ISBLANK($D178),"",IF($E178,LOOKUP($G178,'Conversion Charts'!$A$9:$A$109,'Conversion Charts'!F$9:F$109),""))</f>
        <v/>
      </c>
      <c r="L178" s="10" t="str">
        <f>IF(ISBLANK($D178),"",IF($E178,LOOKUP($G178,'Conversion Charts'!$A$9:$A$109,'Conversion Charts'!G$9:G$109),""))</f>
        <v/>
      </c>
    </row>
    <row r="179" spans="1:12" x14ac:dyDescent="0.25">
      <c r="A179" s="10" t="str">
        <f t="shared" si="30"/>
        <v/>
      </c>
      <c r="B179" s="13"/>
      <c r="C179" s="17"/>
      <c r="D179" s="17"/>
      <c r="E179" s="17" t="str">
        <f t="shared" si="28"/>
        <v/>
      </c>
      <c r="F179" s="17" t="str">
        <f t="shared" ca="1" si="29"/>
        <v/>
      </c>
      <c r="G179" s="10" t="str">
        <f t="shared" si="31"/>
        <v/>
      </c>
      <c r="H179" s="10" t="str">
        <f>IF(ISBLANK($D179),"",IF($E179,LOOKUP($G179,'Conversion Charts'!$A$9:C$109),""))</f>
        <v/>
      </c>
      <c r="I179" s="10" t="str">
        <f>IF(ISBLANK($D179),"",IF($E179,LOOKUP($G179,'Conversion Charts'!$A$9:$A$109,'Conversion Charts'!D$9:D$109),""))</f>
        <v/>
      </c>
      <c r="J179" s="10" t="str">
        <f>IF(ISBLANK($D179),"",IF($E179,LOOKUP($G179,'Conversion Charts'!$A$9:$A$109,'Conversion Charts'!E$9:E$109),""))</f>
        <v/>
      </c>
      <c r="K179" s="10" t="str">
        <f>IF(ISBLANK($D179),"",IF($E179,LOOKUP($G179,'Conversion Charts'!$A$9:$A$109,'Conversion Charts'!F$9:F$109),""))</f>
        <v/>
      </c>
      <c r="L179" s="10" t="str">
        <f>IF(ISBLANK($D179),"",IF($E179,LOOKUP($G179,'Conversion Charts'!$A$9:$A$109,'Conversion Charts'!G$9:G$109),""))</f>
        <v/>
      </c>
    </row>
    <row r="180" spans="1:12" x14ac:dyDescent="0.25">
      <c r="A180" s="10" t="str">
        <f t="shared" si="30"/>
        <v/>
      </c>
      <c r="B180" s="13"/>
      <c r="C180" s="17"/>
      <c r="D180" s="17"/>
      <c r="E180" s="17" t="str">
        <f t="shared" si="28"/>
        <v/>
      </c>
      <c r="F180" s="17" t="str">
        <f t="shared" ca="1" si="29"/>
        <v/>
      </c>
      <c r="G180" s="10" t="str">
        <f t="shared" si="31"/>
        <v/>
      </c>
      <c r="H180" s="10" t="str">
        <f>IF(ISBLANK($D180),"",IF($E180,LOOKUP($G180,'Conversion Charts'!$A$9:C$109),""))</f>
        <v/>
      </c>
      <c r="I180" s="10" t="str">
        <f>IF(ISBLANK($D180),"",IF($E180,LOOKUP($G180,'Conversion Charts'!$A$9:$A$109,'Conversion Charts'!D$9:D$109),""))</f>
        <v/>
      </c>
      <c r="J180" s="10" t="str">
        <f>IF(ISBLANK($D180),"",IF($E180,LOOKUP($G180,'Conversion Charts'!$A$9:$A$109,'Conversion Charts'!E$9:E$109),""))</f>
        <v/>
      </c>
      <c r="K180" s="10" t="str">
        <f>IF(ISBLANK($D180),"",IF($E180,LOOKUP($G180,'Conversion Charts'!$A$9:$A$109,'Conversion Charts'!F$9:F$109),""))</f>
        <v/>
      </c>
      <c r="L180" s="10" t="str">
        <f>IF(ISBLANK($D180),"",IF($E180,LOOKUP($G180,'Conversion Charts'!$A$9:$A$109,'Conversion Charts'!G$9:G$109),""))</f>
        <v/>
      </c>
    </row>
    <row r="181" spans="1:12" x14ac:dyDescent="0.25">
      <c r="A181" s="10" t="str">
        <f t="shared" si="30"/>
        <v/>
      </c>
      <c r="B181" s="13"/>
      <c r="C181" s="17"/>
      <c r="D181" s="17"/>
      <c r="E181" s="17" t="str">
        <f t="shared" si="28"/>
        <v/>
      </c>
      <c r="F181" s="17" t="str">
        <f t="shared" ca="1" si="29"/>
        <v/>
      </c>
      <c r="G181" s="10" t="str">
        <f t="shared" si="31"/>
        <v/>
      </c>
      <c r="H181" s="10" t="str">
        <f>IF(ISBLANK($D181),"",IF($E181,LOOKUP($G181,'Conversion Charts'!$A$9:C$109),""))</f>
        <v/>
      </c>
      <c r="I181" s="10" t="str">
        <f>IF(ISBLANK($D181),"",IF($E181,LOOKUP($G181,'Conversion Charts'!$A$9:$A$109,'Conversion Charts'!D$9:D$109),""))</f>
        <v/>
      </c>
      <c r="J181" s="10" t="str">
        <f>IF(ISBLANK($D181),"",IF($E181,LOOKUP($G181,'Conversion Charts'!$A$9:$A$109,'Conversion Charts'!E$9:E$109),""))</f>
        <v/>
      </c>
      <c r="K181" s="10" t="str">
        <f>IF(ISBLANK($D181),"",IF($E181,LOOKUP($G181,'Conversion Charts'!$A$9:$A$109,'Conversion Charts'!F$9:F$109),""))</f>
        <v/>
      </c>
      <c r="L181" s="10" t="str">
        <f>IF(ISBLANK($D181),"",IF($E181,LOOKUP($G181,'Conversion Charts'!$A$9:$A$109,'Conversion Charts'!G$9:G$109),""))</f>
        <v/>
      </c>
    </row>
    <row r="182" spans="1:12" x14ac:dyDescent="0.25">
      <c r="A182" s="10" t="str">
        <f t="shared" si="30"/>
        <v/>
      </c>
      <c r="B182" s="13"/>
      <c r="C182" s="17"/>
      <c r="D182" s="17"/>
      <c r="E182" s="17" t="str">
        <f t="shared" si="28"/>
        <v/>
      </c>
      <c r="F182" s="17" t="str">
        <f t="shared" ca="1" si="29"/>
        <v/>
      </c>
      <c r="G182" s="10" t="str">
        <f t="shared" si="31"/>
        <v/>
      </c>
      <c r="H182" s="10" t="str">
        <f>IF(ISBLANK($D182),"",IF($E182,LOOKUP($G182,'Conversion Charts'!$A$9:C$109),""))</f>
        <v/>
      </c>
      <c r="I182" s="10" t="str">
        <f>IF(ISBLANK($D182),"",IF($E182,LOOKUP($G182,'Conversion Charts'!$A$9:$A$109,'Conversion Charts'!D$9:D$109),""))</f>
        <v/>
      </c>
      <c r="J182" s="10" t="str">
        <f>IF(ISBLANK($D182),"",IF($E182,LOOKUP($G182,'Conversion Charts'!$A$9:$A$109,'Conversion Charts'!E$9:E$109),""))</f>
        <v/>
      </c>
      <c r="K182" s="10" t="str">
        <f>IF(ISBLANK($D182),"",IF($E182,LOOKUP($G182,'Conversion Charts'!$A$9:$A$109,'Conversion Charts'!F$9:F$109),""))</f>
        <v/>
      </c>
      <c r="L182" s="10" t="str">
        <f>IF(ISBLANK($D182),"",IF($E182,LOOKUP($G182,'Conversion Charts'!$A$9:$A$109,'Conversion Charts'!G$9:G$109),""))</f>
        <v/>
      </c>
    </row>
    <row r="183" spans="1:12" x14ac:dyDescent="0.25">
      <c r="A183" s="10" t="str">
        <f t="shared" si="30"/>
        <v/>
      </c>
      <c r="B183" s="13"/>
      <c r="C183" s="17"/>
      <c r="D183" s="17"/>
      <c r="E183" s="17" t="str">
        <f t="shared" si="28"/>
        <v/>
      </c>
      <c r="F183" s="17" t="str">
        <f t="shared" ca="1" si="29"/>
        <v/>
      </c>
      <c r="G183" s="10" t="str">
        <f t="shared" si="31"/>
        <v/>
      </c>
      <c r="H183" s="10" t="str">
        <f>IF(ISBLANK($D183),"",IF($E183,LOOKUP($G183,'Conversion Charts'!$A$9:C$109),""))</f>
        <v/>
      </c>
      <c r="I183" s="10" t="str">
        <f>IF(ISBLANK($D183),"",IF($E183,LOOKUP($G183,'Conversion Charts'!$A$9:$A$109,'Conversion Charts'!D$9:D$109),""))</f>
        <v/>
      </c>
      <c r="J183" s="10" t="str">
        <f>IF(ISBLANK($D183),"",IF($E183,LOOKUP($G183,'Conversion Charts'!$A$9:$A$109,'Conversion Charts'!E$9:E$109),""))</f>
        <v/>
      </c>
      <c r="K183" s="10" t="str">
        <f>IF(ISBLANK($D183),"",IF($E183,LOOKUP($G183,'Conversion Charts'!$A$9:$A$109,'Conversion Charts'!F$9:F$109),""))</f>
        <v/>
      </c>
      <c r="L183" s="10" t="str">
        <f>IF(ISBLANK($D183),"",IF($E183,LOOKUP($G183,'Conversion Charts'!$A$9:$A$109,'Conversion Charts'!G$9:G$109),""))</f>
        <v/>
      </c>
    </row>
    <row r="184" spans="1:12" x14ac:dyDescent="0.25">
      <c r="A184" s="10" t="str">
        <f t="shared" si="30"/>
        <v/>
      </c>
      <c r="B184" s="13"/>
      <c r="C184" s="17"/>
      <c r="D184" s="17"/>
      <c r="E184" s="17" t="str">
        <f t="shared" si="28"/>
        <v/>
      </c>
      <c r="F184" s="17" t="str">
        <f t="shared" ca="1" si="29"/>
        <v/>
      </c>
      <c r="G184" s="10" t="str">
        <f t="shared" si="31"/>
        <v/>
      </c>
      <c r="H184" s="10" t="str">
        <f>IF(ISBLANK($D184),"",IF($E184,LOOKUP($G184,'Conversion Charts'!$A$9:C$109),""))</f>
        <v/>
      </c>
      <c r="I184" s="10" t="str">
        <f>IF(ISBLANK($D184),"",IF($E184,LOOKUP($G184,'Conversion Charts'!$A$9:$A$109,'Conversion Charts'!D$9:D$109),""))</f>
        <v/>
      </c>
      <c r="J184" s="10" t="str">
        <f>IF(ISBLANK($D184),"",IF($E184,LOOKUP($G184,'Conversion Charts'!$A$9:$A$109,'Conversion Charts'!E$9:E$109),""))</f>
        <v/>
      </c>
      <c r="K184" s="10" t="str">
        <f>IF(ISBLANK($D184),"",IF($E184,LOOKUP($G184,'Conversion Charts'!$A$9:$A$109,'Conversion Charts'!F$9:F$109),""))</f>
        <v/>
      </c>
      <c r="L184" s="10" t="str">
        <f>IF(ISBLANK($D184),"",IF($E184,LOOKUP($G184,'Conversion Charts'!$A$9:$A$109,'Conversion Charts'!G$9:G$109),""))</f>
        <v/>
      </c>
    </row>
    <row r="185" spans="1:12" x14ac:dyDescent="0.25">
      <c r="A185" s="10" t="str">
        <f t="shared" si="30"/>
        <v/>
      </c>
      <c r="B185" s="13"/>
      <c r="C185" s="17"/>
      <c r="D185" s="17"/>
      <c r="E185" s="17" t="str">
        <f t="shared" si="28"/>
        <v/>
      </c>
      <c r="F185" s="17" t="str">
        <f t="shared" ca="1" si="29"/>
        <v/>
      </c>
      <c r="G185" s="10" t="str">
        <f t="shared" si="31"/>
        <v/>
      </c>
      <c r="H185" s="10" t="str">
        <f>IF(ISBLANK($D185),"",IF($E185,LOOKUP($G185,'Conversion Charts'!$A$9:C$109),""))</f>
        <v/>
      </c>
      <c r="I185" s="10" t="str">
        <f>IF(ISBLANK($D185),"",IF($E185,LOOKUP($G185,'Conversion Charts'!$A$9:$A$109,'Conversion Charts'!D$9:D$109),""))</f>
        <v/>
      </c>
      <c r="J185" s="10" t="str">
        <f>IF(ISBLANK($D185),"",IF($E185,LOOKUP($G185,'Conversion Charts'!$A$9:$A$109,'Conversion Charts'!E$9:E$109),""))</f>
        <v/>
      </c>
      <c r="K185" s="10" t="str">
        <f>IF(ISBLANK($D185),"",IF($E185,LOOKUP($G185,'Conversion Charts'!$A$9:$A$109,'Conversion Charts'!F$9:F$109),""))</f>
        <v/>
      </c>
      <c r="L185" s="10" t="str">
        <f>IF(ISBLANK($D185),"",IF($E185,LOOKUP($G185,'Conversion Charts'!$A$9:$A$109,'Conversion Charts'!G$9:G$109),""))</f>
        <v/>
      </c>
    </row>
    <row r="186" spans="1:12" x14ac:dyDescent="0.25">
      <c r="A186" s="10" t="str">
        <f t="shared" si="30"/>
        <v/>
      </c>
      <c r="B186" s="13"/>
      <c r="C186" s="17"/>
      <c r="D186" s="17"/>
      <c r="E186" s="17" t="str">
        <f t="shared" si="28"/>
        <v/>
      </c>
      <c r="F186" s="17" t="str">
        <f t="shared" ca="1" si="29"/>
        <v/>
      </c>
      <c r="G186" s="10" t="str">
        <f t="shared" si="31"/>
        <v/>
      </c>
      <c r="H186" s="10" t="str">
        <f>IF(ISBLANK($D186),"",IF($E186,LOOKUP($G186,'Conversion Charts'!$A$9:C$109),""))</f>
        <v/>
      </c>
      <c r="I186" s="10" t="str">
        <f>IF(ISBLANK($D186),"",IF($E186,LOOKUP($G186,'Conversion Charts'!$A$9:$A$109,'Conversion Charts'!D$9:D$109),""))</f>
        <v/>
      </c>
      <c r="J186" s="10" t="str">
        <f>IF(ISBLANK($D186),"",IF($E186,LOOKUP($G186,'Conversion Charts'!$A$9:$A$109,'Conversion Charts'!E$9:E$109),""))</f>
        <v/>
      </c>
      <c r="K186" s="10" t="str">
        <f>IF(ISBLANK($D186),"",IF($E186,LOOKUP($G186,'Conversion Charts'!$A$9:$A$109,'Conversion Charts'!F$9:F$109),""))</f>
        <v/>
      </c>
      <c r="L186" s="10" t="str">
        <f>IF(ISBLANK($D186),"",IF($E186,LOOKUP($G186,'Conversion Charts'!$A$9:$A$109,'Conversion Charts'!G$9:G$109),""))</f>
        <v/>
      </c>
    </row>
    <row r="187" spans="1:12" x14ac:dyDescent="0.25">
      <c r="A187" s="10" t="str">
        <f t="shared" si="30"/>
        <v/>
      </c>
      <c r="B187" s="13"/>
      <c r="C187" s="17"/>
      <c r="D187" s="17"/>
      <c r="E187" s="17" t="str">
        <f t="shared" si="28"/>
        <v/>
      </c>
      <c r="F187" s="17" t="str">
        <f t="shared" ca="1" si="29"/>
        <v/>
      </c>
      <c r="G187" s="10" t="str">
        <f t="shared" si="31"/>
        <v/>
      </c>
      <c r="H187" s="10" t="str">
        <f>IF(ISBLANK($D187),"",IF($E187,LOOKUP($G187,'Conversion Charts'!$A$9:C$109),""))</f>
        <v/>
      </c>
      <c r="I187" s="10" t="str">
        <f>IF(ISBLANK($D187),"",IF($E187,LOOKUP($G187,'Conversion Charts'!$A$9:$A$109,'Conversion Charts'!D$9:D$109),""))</f>
        <v/>
      </c>
      <c r="J187" s="10" t="str">
        <f>IF(ISBLANK($D187),"",IF($E187,LOOKUP($G187,'Conversion Charts'!$A$9:$A$109,'Conversion Charts'!E$9:E$109),""))</f>
        <v/>
      </c>
      <c r="K187" s="10" t="str">
        <f>IF(ISBLANK($D187),"",IF($E187,LOOKUP($G187,'Conversion Charts'!$A$9:$A$109,'Conversion Charts'!F$9:F$109),""))</f>
        <v/>
      </c>
      <c r="L187" s="10" t="str">
        <f>IF(ISBLANK($D187),"",IF($E187,LOOKUP($G187,'Conversion Charts'!$A$9:$A$109,'Conversion Charts'!G$9:G$109),""))</f>
        <v/>
      </c>
    </row>
    <row r="188" spans="1:12" x14ac:dyDescent="0.25">
      <c r="A188" s="10" t="str">
        <f t="shared" si="30"/>
        <v/>
      </c>
      <c r="B188" s="13"/>
      <c r="C188" s="17"/>
      <c r="D188" s="17"/>
      <c r="E188" s="17" t="str">
        <f t="shared" si="28"/>
        <v/>
      </c>
      <c r="F188" s="17" t="str">
        <f t="shared" ca="1" si="29"/>
        <v/>
      </c>
      <c r="G188" s="10" t="str">
        <f t="shared" si="31"/>
        <v/>
      </c>
      <c r="H188" s="10" t="str">
        <f>IF(ISBLANK($D188),"",IF($E188,LOOKUP($G188,'Conversion Charts'!$A$9:C$109),""))</f>
        <v/>
      </c>
      <c r="I188" s="10" t="str">
        <f>IF(ISBLANK($D188),"",IF($E188,LOOKUP($G188,'Conversion Charts'!$A$9:$A$109,'Conversion Charts'!D$9:D$109),""))</f>
        <v/>
      </c>
      <c r="J188" s="10" t="str">
        <f>IF(ISBLANK($D188),"",IF($E188,LOOKUP($G188,'Conversion Charts'!$A$9:$A$109,'Conversion Charts'!E$9:E$109),""))</f>
        <v/>
      </c>
      <c r="K188" s="10" t="str">
        <f>IF(ISBLANK($D188),"",IF($E188,LOOKUP($G188,'Conversion Charts'!$A$9:$A$109,'Conversion Charts'!F$9:F$109),""))</f>
        <v/>
      </c>
      <c r="L188" s="10" t="str">
        <f>IF(ISBLANK($D188),"",IF($E188,LOOKUP($G188,'Conversion Charts'!$A$9:$A$109,'Conversion Charts'!G$9:G$109),""))</f>
        <v/>
      </c>
    </row>
    <row r="189" spans="1:12" x14ac:dyDescent="0.25">
      <c r="A189" s="10" t="str">
        <f t="shared" si="30"/>
        <v/>
      </c>
      <c r="B189" s="13"/>
      <c r="C189" s="17"/>
      <c r="D189" s="17"/>
      <c r="E189" s="17" t="str">
        <f t="shared" si="28"/>
        <v/>
      </c>
      <c r="F189" s="17" t="str">
        <f t="shared" ca="1" si="29"/>
        <v/>
      </c>
      <c r="G189" s="10" t="str">
        <f t="shared" si="31"/>
        <v/>
      </c>
      <c r="H189" s="10" t="str">
        <f>IF(ISBLANK($D189),"",IF($E189,LOOKUP($G189,'Conversion Charts'!$A$9:C$109),""))</f>
        <v/>
      </c>
      <c r="I189" s="10" t="str">
        <f>IF(ISBLANK($D189),"",IF($E189,LOOKUP($G189,'Conversion Charts'!$A$9:$A$109,'Conversion Charts'!D$9:D$109),""))</f>
        <v/>
      </c>
      <c r="J189" s="10" t="str">
        <f>IF(ISBLANK($D189),"",IF($E189,LOOKUP($G189,'Conversion Charts'!$A$9:$A$109,'Conversion Charts'!E$9:E$109),""))</f>
        <v/>
      </c>
      <c r="K189" s="10" t="str">
        <f>IF(ISBLANK($D189),"",IF($E189,LOOKUP($G189,'Conversion Charts'!$A$9:$A$109,'Conversion Charts'!F$9:F$109),""))</f>
        <v/>
      </c>
      <c r="L189" s="10" t="str">
        <f>IF(ISBLANK($D189),"",IF($E189,LOOKUP($G189,'Conversion Charts'!$A$9:$A$109,'Conversion Charts'!G$9:G$109),""))</f>
        <v/>
      </c>
    </row>
    <row r="190" spans="1:12" x14ac:dyDescent="0.25">
      <c r="A190" s="10" t="str">
        <f t="shared" si="30"/>
        <v/>
      </c>
      <c r="B190" s="13"/>
      <c r="C190" s="17"/>
      <c r="D190" s="17"/>
      <c r="E190" s="17" t="str">
        <f t="shared" si="28"/>
        <v/>
      </c>
      <c r="F190" s="17" t="str">
        <f t="shared" ca="1" si="29"/>
        <v/>
      </c>
      <c r="G190" s="10" t="str">
        <f t="shared" si="31"/>
        <v/>
      </c>
      <c r="H190" s="10" t="str">
        <f>IF(ISBLANK($D190),"",IF($E190,LOOKUP($G190,'Conversion Charts'!$A$9:C$109),""))</f>
        <v/>
      </c>
      <c r="I190" s="10" t="str">
        <f>IF(ISBLANK($D190),"",IF($E190,LOOKUP($G190,'Conversion Charts'!$A$9:$A$109,'Conversion Charts'!D$9:D$109),""))</f>
        <v/>
      </c>
      <c r="J190" s="10" t="str">
        <f>IF(ISBLANK($D190),"",IF($E190,LOOKUP($G190,'Conversion Charts'!$A$9:$A$109,'Conversion Charts'!E$9:E$109),""))</f>
        <v/>
      </c>
      <c r="K190" s="10" t="str">
        <f>IF(ISBLANK($D190),"",IF($E190,LOOKUP($G190,'Conversion Charts'!$A$9:$A$109,'Conversion Charts'!F$9:F$109),""))</f>
        <v/>
      </c>
      <c r="L190" s="10" t="str">
        <f>IF(ISBLANK($D190),"",IF($E190,LOOKUP($G190,'Conversion Charts'!$A$9:$A$109,'Conversion Charts'!G$9:G$109),""))</f>
        <v/>
      </c>
    </row>
    <row r="191" spans="1:12" x14ac:dyDescent="0.25">
      <c r="A191" s="10" t="str">
        <f t="shared" si="30"/>
        <v/>
      </c>
      <c r="B191" s="13"/>
      <c r="C191" s="17"/>
      <c r="D191" s="17"/>
      <c r="E191" s="17" t="str">
        <f t="shared" si="28"/>
        <v/>
      </c>
      <c r="F191" s="17" t="str">
        <f t="shared" ca="1" si="29"/>
        <v/>
      </c>
      <c r="G191" s="10" t="str">
        <f t="shared" si="31"/>
        <v/>
      </c>
      <c r="H191" s="10" t="str">
        <f>IF(ISBLANK($D191),"",IF($E191,LOOKUP($G191,'Conversion Charts'!$A$9:C$109),""))</f>
        <v/>
      </c>
      <c r="I191" s="10" t="str">
        <f>IF(ISBLANK($D191),"",IF($E191,LOOKUP($G191,'Conversion Charts'!$A$9:$A$109,'Conversion Charts'!D$9:D$109),""))</f>
        <v/>
      </c>
      <c r="J191" s="10" t="str">
        <f>IF(ISBLANK($D191),"",IF($E191,LOOKUP($G191,'Conversion Charts'!$A$9:$A$109,'Conversion Charts'!E$9:E$109),""))</f>
        <v/>
      </c>
      <c r="K191" s="10" t="str">
        <f>IF(ISBLANK($D191),"",IF($E191,LOOKUP($G191,'Conversion Charts'!$A$9:$A$109,'Conversion Charts'!F$9:F$109),""))</f>
        <v/>
      </c>
      <c r="L191" s="10" t="str">
        <f>IF(ISBLANK($D191),"",IF($E191,LOOKUP($G191,'Conversion Charts'!$A$9:$A$109,'Conversion Charts'!G$9:G$109),""))</f>
        <v/>
      </c>
    </row>
    <row r="192" spans="1:12" x14ac:dyDescent="0.25">
      <c r="A192" s="10" t="str">
        <f t="shared" si="30"/>
        <v/>
      </c>
      <c r="B192" s="13"/>
      <c r="C192" s="17"/>
      <c r="D192" s="17"/>
      <c r="E192" s="17" t="str">
        <f t="shared" si="28"/>
        <v/>
      </c>
      <c r="F192" s="17" t="str">
        <f t="shared" ca="1" si="29"/>
        <v/>
      </c>
      <c r="G192" s="10" t="str">
        <f t="shared" si="31"/>
        <v/>
      </c>
      <c r="H192" s="10" t="str">
        <f>IF(ISBLANK($D192),"",IF($E192,LOOKUP($G192,'Conversion Charts'!$A$9:C$109),""))</f>
        <v/>
      </c>
      <c r="I192" s="10" t="str">
        <f>IF(ISBLANK($D192),"",IF($E192,LOOKUP($G192,'Conversion Charts'!$A$9:$A$109,'Conversion Charts'!D$9:D$109),""))</f>
        <v/>
      </c>
      <c r="J192" s="10" t="str">
        <f>IF(ISBLANK($D192),"",IF($E192,LOOKUP($G192,'Conversion Charts'!$A$9:$A$109,'Conversion Charts'!E$9:E$109),""))</f>
        <v/>
      </c>
      <c r="K192" s="10" t="str">
        <f>IF(ISBLANK($D192),"",IF($E192,LOOKUP($G192,'Conversion Charts'!$A$9:$A$109,'Conversion Charts'!F$9:F$109),""))</f>
        <v/>
      </c>
      <c r="L192" s="10" t="str">
        <f>IF(ISBLANK($D192),"",IF($E192,LOOKUP($G192,'Conversion Charts'!$A$9:$A$109,'Conversion Charts'!G$9:G$109),""))</f>
        <v/>
      </c>
    </row>
    <row r="193" spans="1:12" x14ac:dyDescent="0.25">
      <c r="A193" s="10" t="str">
        <f t="shared" si="30"/>
        <v/>
      </c>
      <c r="B193" s="13"/>
      <c r="C193" s="17"/>
      <c r="D193" s="17"/>
      <c r="E193" s="17" t="str">
        <f t="shared" si="28"/>
        <v/>
      </c>
      <c r="F193" s="17" t="str">
        <f t="shared" ca="1" si="29"/>
        <v/>
      </c>
      <c r="G193" s="10" t="str">
        <f t="shared" si="31"/>
        <v/>
      </c>
      <c r="H193" s="10" t="str">
        <f>IF(ISBLANK($D193),"",IF($E193,LOOKUP($G193,'Conversion Charts'!$A$9:C$109),""))</f>
        <v/>
      </c>
      <c r="I193" s="10" t="str">
        <f>IF(ISBLANK($D193),"",IF($E193,LOOKUP($G193,'Conversion Charts'!$A$9:$A$109,'Conversion Charts'!D$9:D$109),""))</f>
        <v/>
      </c>
      <c r="J193" s="10" t="str">
        <f>IF(ISBLANK($D193),"",IF($E193,LOOKUP($G193,'Conversion Charts'!$A$9:$A$109,'Conversion Charts'!E$9:E$109),""))</f>
        <v/>
      </c>
      <c r="K193" s="10" t="str">
        <f>IF(ISBLANK($D193),"",IF($E193,LOOKUP($G193,'Conversion Charts'!$A$9:$A$109,'Conversion Charts'!F$9:F$109),""))</f>
        <v/>
      </c>
      <c r="L193" s="10" t="str">
        <f>IF(ISBLANK($D193),"",IF($E193,LOOKUP($G193,'Conversion Charts'!$A$9:$A$109,'Conversion Charts'!G$9:G$109),""))</f>
        <v/>
      </c>
    </row>
    <row r="194" spans="1:12" x14ac:dyDescent="0.25">
      <c r="A194" s="10" t="str">
        <f t="shared" si="30"/>
        <v/>
      </c>
      <c r="B194" s="13"/>
      <c r="C194" s="17"/>
      <c r="D194" s="17"/>
      <c r="E194" s="17" t="str">
        <f t="shared" si="28"/>
        <v/>
      </c>
      <c r="F194" s="17" t="str">
        <f t="shared" ca="1" si="29"/>
        <v/>
      </c>
      <c r="G194" s="10" t="str">
        <f t="shared" si="31"/>
        <v/>
      </c>
      <c r="H194" s="10" t="str">
        <f>IF(ISBLANK($D194),"",IF($E194,LOOKUP($G194,'Conversion Charts'!$A$9:C$109),""))</f>
        <v/>
      </c>
      <c r="I194" s="10" t="str">
        <f>IF(ISBLANK($D194),"",IF($E194,LOOKUP($G194,'Conversion Charts'!$A$9:$A$109,'Conversion Charts'!D$9:D$109),""))</f>
        <v/>
      </c>
      <c r="J194" s="10" t="str">
        <f>IF(ISBLANK($D194),"",IF($E194,LOOKUP($G194,'Conversion Charts'!$A$9:$A$109,'Conversion Charts'!E$9:E$109),""))</f>
        <v/>
      </c>
      <c r="K194" s="10" t="str">
        <f>IF(ISBLANK($D194),"",IF($E194,LOOKUP($G194,'Conversion Charts'!$A$9:$A$109,'Conversion Charts'!F$9:F$109),""))</f>
        <v/>
      </c>
      <c r="L194" s="10" t="str">
        <f>IF(ISBLANK($D194),"",IF($E194,LOOKUP($G194,'Conversion Charts'!$A$9:$A$109,'Conversion Charts'!G$9:G$109),""))</f>
        <v/>
      </c>
    </row>
    <row r="195" spans="1:12" x14ac:dyDescent="0.25">
      <c r="A195" s="10" t="str">
        <f t="shared" si="30"/>
        <v/>
      </c>
      <c r="B195" s="13"/>
      <c r="C195" s="17"/>
      <c r="D195" s="17"/>
      <c r="E195" s="17" t="str">
        <f t="shared" si="28"/>
        <v/>
      </c>
      <c r="F195" s="17" t="str">
        <f t="shared" ca="1" si="29"/>
        <v/>
      </c>
      <c r="G195" s="10" t="str">
        <f t="shared" si="31"/>
        <v/>
      </c>
      <c r="H195" s="10" t="str">
        <f>IF(ISBLANK($D195),"",IF($E195,LOOKUP($G195,'Conversion Charts'!$A$9:C$109),""))</f>
        <v/>
      </c>
      <c r="I195" s="10" t="str">
        <f>IF(ISBLANK($D195),"",IF($E195,LOOKUP($G195,'Conversion Charts'!$A$9:$A$109,'Conversion Charts'!D$9:D$109),""))</f>
        <v/>
      </c>
      <c r="J195" s="10" t="str">
        <f>IF(ISBLANK($D195),"",IF($E195,LOOKUP($G195,'Conversion Charts'!$A$9:$A$109,'Conversion Charts'!E$9:E$109),""))</f>
        <v/>
      </c>
      <c r="K195" s="10" t="str">
        <f>IF(ISBLANK($D195),"",IF($E195,LOOKUP($G195,'Conversion Charts'!$A$9:$A$109,'Conversion Charts'!F$9:F$109),""))</f>
        <v/>
      </c>
      <c r="L195" s="10" t="str">
        <f>IF(ISBLANK($D195),"",IF($E195,LOOKUP($G195,'Conversion Charts'!$A$9:$A$109,'Conversion Charts'!G$9:G$109),""))</f>
        <v/>
      </c>
    </row>
    <row r="196" spans="1:12" x14ac:dyDescent="0.25">
      <c r="A196" s="10" t="str">
        <f t="shared" si="30"/>
        <v/>
      </c>
      <c r="B196" s="13"/>
      <c r="C196" s="17"/>
      <c r="D196" s="17"/>
      <c r="E196" s="17" t="str">
        <f t="shared" si="28"/>
        <v/>
      </c>
      <c r="F196" s="17" t="str">
        <f t="shared" ca="1" si="29"/>
        <v/>
      </c>
      <c r="G196" s="10" t="str">
        <f t="shared" si="31"/>
        <v/>
      </c>
      <c r="H196" s="10" t="str">
        <f>IF(ISBLANK($D196),"",IF($E196,LOOKUP($G196,'Conversion Charts'!$A$9:C$109),""))</f>
        <v/>
      </c>
      <c r="I196" s="10" t="str">
        <f>IF(ISBLANK($D196),"",IF($E196,LOOKUP($G196,'Conversion Charts'!$A$9:$A$109,'Conversion Charts'!D$9:D$109),""))</f>
        <v/>
      </c>
      <c r="J196" s="10" t="str">
        <f>IF(ISBLANK($D196),"",IF($E196,LOOKUP($G196,'Conversion Charts'!$A$9:$A$109,'Conversion Charts'!E$9:E$109),""))</f>
        <v/>
      </c>
      <c r="K196" s="10" t="str">
        <f>IF(ISBLANK($D196),"",IF($E196,LOOKUP($G196,'Conversion Charts'!$A$9:$A$109,'Conversion Charts'!F$9:F$109),""))</f>
        <v/>
      </c>
      <c r="L196" s="10" t="str">
        <f>IF(ISBLANK($D196),"",IF($E196,LOOKUP($G196,'Conversion Charts'!$A$9:$A$109,'Conversion Charts'!G$9:G$109),""))</f>
        <v/>
      </c>
    </row>
    <row r="197" spans="1:12" x14ac:dyDescent="0.25">
      <c r="A197" s="10" t="str">
        <f t="shared" si="30"/>
        <v/>
      </c>
      <c r="B197" s="13"/>
      <c r="C197" s="17"/>
      <c r="D197" s="17"/>
      <c r="E197" s="17" t="str">
        <f t="shared" si="28"/>
        <v/>
      </c>
      <c r="F197" s="17" t="str">
        <f t="shared" ca="1" si="29"/>
        <v/>
      </c>
      <c r="G197" s="10" t="str">
        <f t="shared" si="31"/>
        <v/>
      </c>
      <c r="H197" s="10" t="str">
        <f>IF(ISBLANK($D197),"",IF($E197,LOOKUP($G197,'Conversion Charts'!$A$9:C$109),""))</f>
        <v/>
      </c>
      <c r="I197" s="10" t="str">
        <f>IF(ISBLANK($D197),"",IF($E197,LOOKUP($G197,'Conversion Charts'!$A$9:$A$109,'Conversion Charts'!D$9:D$109),""))</f>
        <v/>
      </c>
      <c r="J197" s="10" t="str">
        <f>IF(ISBLANK($D197),"",IF($E197,LOOKUP($G197,'Conversion Charts'!$A$9:$A$109,'Conversion Charts'!E$9:E$109),""))</f>
        <v/>
      </c>
      <c r="K197" s="10" t="str">
        <f>IF(ISBLANK($D197),"",IF($E197,LOOKUP($G197,'Conversion Charts'!$A$9:$A$109,'Conversion Charts'!F$9:F$109),""))</f>
        <v/>
      </c>
      <c r="L197" s="10" t="str">
        <f>IF(ISBLANK($D197),"",IF($E197,LOOKUP($G197,'Conversion Charts'!$A$9:$A$109,'Conversion Charts'!G$9:G$109),""))</f>
        <v/>
      </c>
    </row>
    <row r="198" spans="1:12" x14ac:dyDescent="0.25">
      <c r="A198" s="10" t="str">
        <f t="shared" si="30"/>
        <v/>
      </c>
      <c r="B198" s="13"/>
      <c r="C198" s="17"/>
      <c r="D198" s="17"/>
      <c r="E198" s="17" t="str">
        <f t="shared" si="28"/>
        <v/>
      </c>
      <c r="F198" s="17" t="str">
        <f t="shared" ca="1" si="29"/>
        <v/>
      </c>
      <c r="G198" s="10" t="str">
        <f t="shared" si="31"/>
        <v/>
      </c>
      <c r="H198" s="10" t="str">
        <f>IF(ISBLANK($D198),"",IF($E198,LOOKUP($G198,'Conversion Charts'!$A$9:C$109),""))</f>
        <v/>
      </c>
      <c r="I198" s="10" t="str">
        <f>IF(ISBLANK($D198),"",IF($E198,LOOKUP($G198,'Conversion Charts'!$A$9:$A$109,'Conversion Charts'!D$9:D$109),""))</f>
        <v/>
      </c>
      <c r="J198" s="10" t="str">
        <f>IF(ISBLANK($D198),"",IF($E198,LOOKUP($G198,'Conversion Charts'!$A$9:$A$109,'Conversion Charts'!E$9:E$109),""))</f>
        <v/>
      </c>
      <c r="K198" s="10" t="str">
        <f>IF(ISBLANK($D198),"",IF($E198,LOOKUP($G198,'Conversion Charts'!$A$9:$A$109,'Conversion Charts'!F$9:F$109),""))</f>
        <v/>
      </c>
      <c r="L198" s="10" t="str">
        <f>IF(ISBLANK($D198),"",IF($E198,LOOKUP($G198,'Conversion Charts'!$A$9:$A$109,'Conversion Charts'!G$9:G$109),""))</f>
        <v/>
      </c>
    </row>
    <row r="199" spans="1:12" x14ac:dyDescent="0.25">
      <c r="A199" s="10" t="str">
        <f t="shared" si="30"/>
        <v/>
      </c>
      <c r="B199" s="13"/>
      <c r="C199" s="17"/>
      <c r="D199" s="17"/>
      <c r="E199" s="17" t="str">
        <f t="shared" si="28"/>
        <v/>
      </c>
      <c r="F199" s="17" t="str">
        <f t="shared" ca="1" si="29"/>
        <v/>
      </c>
      <c r="G199" s="10" t="str">
        <f t="shared" si="31"/>
        <v/>
      </c>
      <c r="H199" s="10" t="str">
        <f>IF(ISBLANK($D199),"",IF($E199,LOOKUP($G199,'Conversion Charts'!$A$9:C$109),""))</f>
        <v/>
      </c>
      <c r="I199" s="10" t="str">
        <f>IF(ISBLANK($D199),"",IF($E199,LOOKUP($G199,'Conversion Charts'!$A$9:$A$109,'Conversion Charts'!D$9:D$109),""))</f>
        <v/>
      </c>
      <c r="J199" s="10" t="str">
        <f>IF(ISBLANK($D199),"",IF($E199,LOOKUP($G199,'Conversion Charts'!$A$9:$A$109,'Conversion Charts'!E$9:E$109),""))</f>
        <v/>
      </c>
      <c r="K199" s="10" t="str">
        <f>IF(ISBLANK($D199),"",IF($E199,LOOKUP($G199,'Conversion Charts'!$A$9:$A$109,'Conversion Charts'!F$9:F$109),""))</f>
        <v/>
      </c>
      <c r="L199" s="10" t="str">
        <f>IF(ISBLANK($D199),"",IF($E199,LOOKUP($G199,'Conversion Charts'!$A$9:$A$109,'Conversion Charts'!G$9:G$109),""))</f>
        <v/>
      </c>
    </row>
    <row r="200" spans="1:12" x14ac:dyDescent="0.25">
      <c r="A200" s="10" t="str">
        <f t="shared" si="30"/>
        <v/>
      </c>
      <c r="B200" s="13"/>
      <c r="C200" s="17"/>
      <c r="D200" s="17"/>
      <c r="E200" s="17" t="str">
        <f t="shared" si="28"/>
        <v/>
      </c>
      <c r="F200" s="17" t="str">
        <f t="shared" ca="1" si="29"/>
        <v/>
      </c>
      <c r="G200" s="10" t="str">
        <f t="shared" si="31"/>
        <v/>
      </c>
      <c r="H200" s="10" t="str">
        <f>IF(ISBLANK($D200),"",IF($E200,LOOKUP($G200,'Conversion Charts'!$A$9:C$109),""))</f>
        <v/>
      </c>
      <c r="I200" s="10" t="str">
        <f>IF(ISBLANK($D200),"",IF($E200,LOOKUP($G200,'Conversion Charts'!$A$9:$A$109,'Conversion Charts'!D$9:D$109),""))</f>
        <v/>
      </c>
      <c r="J200" s="10" t="str">
        <f>IF(ISBLANK($D200),"",IF($E200,LOOKUP($G200,'Conversion Charts'!$A$9:$A$109,'Conversion Charts'!E$9:E$109),""))</f>
        <v/>
      </c>
      <c r="K200" s="10" t="str">
        <f>IF(ISBLANK($D200),"",IF($E200,LOOKUP($G200,'Conversion Charts'!$A$9:$A$109,'Conversion Charts'!F$9:F$109),""))</f>
        <v/>
      </c>
      <c r="L200" s="10" t="str">
        <f>IF(ISBLANK($D200),"",IF($E200,LOOKUP($G200,'Conversion Charts'!$A$9:$A$109,'Conversion Charts'!G$9:G$109),""))</f>
        <v/>
      </c>
    </row>
    <row r="201" spans="1:12" x14ac:dyDescent="0.25">
      <c r="A201" s="10" t="str">
        <f t="shared" si="30"/>
        <v/>
      </c>
      <c r="B201" s="13"/>
      <c r="C201" s="17"/>
      <c r="D201" s="17"/>
      <c r="E201" s="17" t="str">
        <f t="shared" si="28"/>
        <v/>
      </c>
      <c r="F201" s="17" t="str">
        <f t="shared" ca="1" si="29"/>
        <v/>
      </c>
      <c r="G201" s="10" t="str">
        <f t="shared" si="31"/>
        <v/>
      </c>
      <c r="H201" s="10" t="str">
        <f>IF(ISBLANK($D201),"",IF($E201,LOOKUP($G201,'Conversion Charts'!$A$9:C$109),""))</f>
        <v/>
      </c>
      <c r="I201" s="10" t="str">
        <f>IF(ISBLANK($D201),"",IF($E201,LOOKUP($G201,'Conversion Charts'!$A$9:$A$109,'Conversion Charts'!D$9:D$109),""))</f>
        <v/>
      </c>
      <c r="J201" s="10" t="str">
        <f>IF(ISBLANK($D201),"",IF($E201,LOOKUP($G201,'Conversion Charts'!$A$9:$A$109,'Conversion Charts'!E$9:E$109),""))</f>
        <v/>
      </c>
      <c r="K201" s="10" t="str">
        <f>IF(ISBLANK($D201),"",IF($E201,LOOKUP($G201,'Conversion Charts'!$A$9:$A$109,'Conversion Charts'!F$9:F$109),""))</f>
        <v/>
      </c>
      <c r="L201" s="10" t="str">
        <f>IF(ISBLANK($D201),"",IF($E201,LOOKUP($G201,'Conversion Charts'!$A$9:$A$109,'Conversion Charts'!G$9:G$109),""))</f>
        <v/>
      </c>
    </row>
    <row r="202" spans="1:12" x14ac:dyDescent="0.25">
      <c r="A202" s="10" t="str">
        <f t="shared" si="30"/>
        <v/>
      </c>
      <c r="B202" s="13"/>
      <c r="C202" s="17"/>
      <c r="D202" s="17"/>
      <c r="E202" s="17" t="str">
        <f t="shared" si="28"/>
        <v/>
      </c>
      <c r="F202" s="17" t="str">
        <f t="shared" ca="1" si="29"/>
        <v/>
      </c>
      <c r="G202" s="10" t="str">
        <f t="shared" si="31"/>
        <v/>
      </c>
      <c r="H202" s="10" t="str">
        <f>IF(ISBLANK($D202),"",IF($E202,LOOKUP($G202,'Conversion Charts'!$A$9:C$109),""))</f>
        <v/>
      </c>
      <c r="I202" s="10" t="str">
        <f>IF(ISBLANK($D202),"",IF($E202,LOOKUP($G202,'Conversion Charts'!$A$9:$A$109,'Conversion Charts'!D$9:D$109),""))</f>
        <v/>
      </c>
      <c r="J202" s="10" t="str">
        <f>IF(ISBLANK($D202),"",IF($E202,LOOKUP($G202,'Conversion Charts'!$A$9:$A$109,'Conversion Charts'!E$9:E$109),""))</f>
        <v/>
      </c>
      <c r="K202" s="10" t="str">
        <f>IF(ISBLANK($D202),"",IF($E202,LOOKUP($G202,'Conversion Charts'!$A$9:$A$109,'Conversion Charts'!F$9:F$109),""))</f>
        <v/>
      </c>
      <c r="L202" s="10" t="str">
        <f>IF(ISBLANK($D202),"",IF($E202,LOOKUP($G202,'Conversion Charts'!$A$9:$A$109,'Conversion Charts'!G$9:G$109),""))</f>
        <v/>
      </c>
    </row>
    <row r="203" spans="1:12" x14ac:dyDescent="0.25">
      <c r="A203" s="10" t="str">
        <f t="shared" si="30"/>
        <v/>
      </c>
      <c r="B203" s="13"/>
      <c r="C203" s="17"/>
      <c r="D203" s="17"/>
      <c r="E203" s="17" t="str">
        <f t="shared" si="28"/>
        <v/>
      </c>
      <c r="F203" s="17" t="str">
        <f t="shared" ca="1" si="29"/>
        <v/>
      </c>
      <c r="G203" s="10" t="str">
        <f t="shared" si="31"/>
        <v/>
      </c>
      <c r="H203" s="10" t="str">
        <f>IF(ISBLANK($D203),"",IF($E203,LOOKUP($G203,'Conversion Charts'!$A$9:C$109),""))</f>
        <v/>
      </c>
      <c r="I203" s="10" t="str">
        <f>IF(ISBLANK($D203),"",IF($E203,LOOKUP($G203,'Conversion Charts'!$A$9:$A$109,'Conversion Charts'!D$9:D$109),""))</f>
        <v/>
      </c>
      <c r="J203" s="10" t="str">
        <f>IF(ISBLANK($D203),"",IF($E203,LOOKUP($G203,'Conversion Charts'!$A$9:$A$109,'Conversion Charts'!E$9:E$109),""))</f>
        <v/>
      </c>
      <c r="K203" s="10" t="str">
        <f>IF(ISBLANK($D203),"",IF($E203,LOOKUP($G203,'Conversion Charts'!$A$9:$A$109,'Conversion Charts'!F$9:F$109),""))</f>
        <v/>
      </c>
      <c r="L203" s="10" t="str">
        <f>IF(ISBLANK($D203),"",IF($E203,LOOKUP($G203,'Conversion Charts'!$A$9:$A$109,'Conversion Charts'!G$9:G$109),""))</f>
        <v/>
      </c>
    </row>
    <row r="204" spans="1:12" x14ac:dyDescent="0.25">
      <c r="A204" s="10" t="str">
        <f t="shared" si="30"/>
        <v/>
      </c>
      <c r="B204" s="13"/>
      <c r="C204" s="17"/>
      <c r="D204" s="17"/>
      <c r="E204" s="17" t="str">
        <f t="shared" si="28"/>
        <v/>
      </c>
      <c r="F204" s="17" t="str">
        <f t="shared" ca="1" si="29"/>
        <v/>
      </c>
      <c r="G204" s="10" t="str">
        <f t="shared" si="31"/>
        <v/>
      </c>
      <c r="H204" s="10" t="str">
        <f>IF(ISBLANK($D204),"",IF($E204,LOOKUP($G204,'Conversion Charts'!$A$9:C$109),""))</f>
        <v/>
      </c>
      <c r="I204" s="10" t="str">
        <f>IF(ISBLANK($D204),"",IF($E204,LOOKUP($G204,'Conversion Charts'!$A$9:$A$109,'Conversion Charts'!D$9:D$109),""))</f>
        <v/>
      </c>
      <c r="J204" s="10" t="str">
        <f>IF(ISBLANK($D204),"",IF($E204,LOOKUP($G204,'Conversion Charts'!$A$9:$A$109,'Conversion Charts'!E$9:E$109),""))</f>
        <v/>
      </c>
      <c r="K204" s="10" t="str">
        <f>IF(ISBLANK($D204),"",IF($E204,LOOKUP($G204,'Conversion Charts'!$A$9:$A$109,'Conversion Charts'!F$9:F$109),""))</f>
        <v/>
      </c>
      <c r="L204" s="10" t="str">
        <f>IF(ISBLANK($D204),"",IF($E204,LOOKUP($G204,'Conversion Charts'!$A$9:$A$109,'Conversion Charts'!G$9:G$109),""))</f>
        <v/>
      </c>
    </row>
    <row r="205" spans="1:12" x14ac:dyDescent="0.25">
      <c r="A205" s="10" t="str">
        <f t="shared" si="30"/>
        <v/>
      </c>
      <c r="B205" s="13"/>
      <c r="C205" s="17"/>
      <c r="D205" s="17"/>
      <c r="E205" s="17" t="str">
        <f t="shared" si="28"/>
        <v/>
      </c>
      <c r="F205" s="17" t="str">
        <f t="shared" ca="1" si="29"/>
        <v/>
      </c>
      <c r="G205" s="10" t="str">
        <f t="shared" si="31"/>
        <v/>
      </c>
      <c r="H205" s="10" t="str">
        <f>IF(ISBLANK($D205),"",IF($E205,LOOKUP($G205,'Conversion Charts'!$A$9:C$109),""))</f>
        <v/>
      </c>
      <c r="I205" s="10" t="str">
        <f>IF(ISBLANK($D205),"",IF($E205,LOOKUP($G205,'Conversion Charts'!$A$9:$A$109,'Conversion Charts'!D$9:D$109),""))</f>
        <v/>
      </c>
      <c r="J205" s="10" t="str">
        <f>IF(ISBLANK($D205),"",IF($E205,LOOKUP($G205,'Conversion Charts'!$A$9:$A$109,'Conversion Charts'!E$9:E$109),""))</f>
        <v/>
      </c>
      <c r="K205" s="10" t="str">
        <f>IF(ISBLANK($D205),"",IF($E205,LOOKUP($G205,'Conversion Charts'!$A$9:$A$109,'Conversion Charts'!F$9:F$109),""))</f>
        <v/>
      </c>
      <c r="L205" s="10" t="str">
        <f>IF(ISBLANK($D205),"",IF($E205,LOOKUP($G205,'Conversion Charts'!$A$9:$A$109,'Conversion Charts'!G$9:G$109),""))</f>
        <v/>
      </c>
    </row>
    <row r="206" spans="1:12" x14ac:dyDescent="0.25">
      <c r="A206" s="10" t="str">
        <f t="shared" si="30"/>
        <v/>
      </c>
      <c r="B206" s="13"/>
      <c r="C206" s="17"/>
      <c r="D206" s="17"/>
      <c r="E206" s="17" t="str">
        <f t="shared" si="28"/>
        <v/>
      </c>
      <c r="F206" s="17" t="str">
        <f t="shared" ca="1" si="29"/>
        <v/>
      </c>
      <c r="G206" s="10" t="str">
        <f t="shared" si="31"/>
        <v/>
      </c>
      <c r="H206" s="10" t="str">
        <f>IF(ISBLANK($D206),"",IF($E206,LOOKUP($G206,'Conversion Charts'!$A$9:C$109),""))</f>
        <v/>
      </c>
      <c r="I206" s="10" t="str">
        <f>IF(ISBLANK($D206),"",IF($E206,LOOKUP($G206,'Conversion Charts'!$A$9:$A$109,'Conversion Charts'!D$9:D$109),""))</f>
        <v/>
      </c>
      <c r="J206" s="10" t="str">
        <f>IF(ISBLANK($D206),"",IF($E206,LOOKUP($G206,'Conversion Charts'!$A$9:$A$109,'Conversion Charts'!E$9:E$109),""))</f>
        <v/>
      </c>
      <c r="K206" s="10" t="str">
        <f>IF(ISBLANK($D206),"",IF($E206,LOOKUP($G206,'Conversion Charts'!$A$9:$A$109,'Conversion Charts'!F$9:F$109),""))</f>
        <v/>
      </c>
      <c r="L206" s="10" t="str">
        <f>IF(ISBLANK($D206),"",IF($E206,LOOKUP($G206,'Conversion Charts'!$A$9:$A$109,'Conversion Charts'!G$9:G$109),""))</f>
        <v/>
      </c>
    </row>
    <row r="207" spans="1:12" x14ac:dyDescent="0.25">
      <c r="A207" s="10" t="str">
        <f t="shared" si="30"/>
        <v/>
      </c>
      <c r="B207" s="13"/>
      <c r="C207" s="17"/>
      <c r="D207" s="17"/>
      <c r="E207" s="17" t="str">
        <f t="shared" si="28"/>
        <v/>
      </c>
      <c r="F207" s="17" t="str">
        <f t="shared" ca="1" si="29"/>
        <v/>
      </c>
      <c r="G207" s="10" t="str">
        <f t="shared" si="31"/>
        <v/>
      </c>
      <c r="H207" s="10" t="str">
        <f>IF(ISBLANK($D207),"",IF($E207,LOOKUP($G207,'Conversion Charts'!$A$9:C$109),""))</f>
        <v/>
      </c>
      <c r="I207" s="10" t="str">
        <f>IF(ISBLANK($D207),"",IF($E207,LOOKUP($G207,'Conversion Charts'!$A$9:$A$109,'Conversion Charts'!D$9:D$109),""))</f>
        <v/>
      </c>
      <c r="J207" s="10" t="str">
        <f>IF(ISBLANK($D207),"",IF($E207,LOOKUP($G207,'Conversion Charts'!$A$9:$A$109,'Conversion Charts'!E$9:E$109),""))</f>
        <v/>
      </c>
      <c r="K207" s="10" t="str">
        <f>IF(ISBLANK($D207),"",IF($E207,LOOKUP($G207,'Conversion Charts'!$A$9:$A$109,'Conversion Charts'!F$9:F$109),""))</f>
        <v/>
      </c>
      <c r="L207" s="10" t="str">
        <f>IF(ISBLANK($D207),"",IF($E207,LOOKUP($G207,'Conversion Charts'!$A$9:$A$109,'Conversion Charts'!G$9:G$109),""))</f>
        <v/>
      </c>
    </row>
    <row r="208" spans="1:12" x14ac:dyDescent="0.25">
      <c r="A208" s="10" t="str">
        <f t="shared" si="30"/>
        <v/>
      </c>
      <c r="B208" s="13"/>
      <c r="C208" s="17"/>
      <c r="D208" s="17"/>
      <c r="E208" s="17" t="str">
        <f t="shared" si="28"/>
        <v/>
      </c>
      <c r="F208" s="17" t="str">
        <f t="shared" ca="1" si="29"/>
        <v/>
      </c>
      <c r="G208" s="10" t="str">
        <f t="shared" si="31"/>
        <v/>
      </c>
      <c r="H208" s="10" t="str">
        <f>IF(ISBLANK($D208),"",IF($E208,LOOKUP($G208,'Conversion Charts'!$A$9:C$109),""))</f>
        <v/>
      </c>
      <c r="I208" s="10" t="str">
        <f>IF(ISBLANK($D208),"",IF($E208,LOOKUP($G208,'Conversion Charts'!$A$9:$A$109,'Conversion Charts'!D$9:D$109),""))</f>
        <v/>
      </c>
      <c r="J208" s="10" t="str">
        <f>IF(ISBLANK($D208),"",IF($E208,LOOKUP($G208,'Conversion Charts'!$A$9:$A$109,'Conversion Charts'!E$9:E$109),""))</f>
        <v/>
      </c>
      <c r="K208" s="10" t="str">
        <f>IF(ISBLANK($D208),"",IF($E208,LOOKUP($G208,'Conversion Charts'!$A$9:$A$109,'Conversion Charts'!F$9:F$109),""))</f>
        <v/>
      </c>
      <c r="L208" s="10" t="str">
        <f>IF(ISBLANK($D208),"",IF($E208,LOOKUP($G208,'Conversion Charts'!$A$9:$A$109,'Conversion Charts'!G$9:G$109),""))</f>
        <v/>
      </c>
    </row>
    <row r="209" spans="1:12" x14ac:dyDescent="0.25">
      <c r="A209" s="10" t="str">
        <f t="shared" si="30"/>
        <v/>
      </c>
      <c r="B209" s="13"/>
      <c r="C209" s="17"/>
      <c r="D209" s="17"/>
      <c r="E209" s="17" t="str">
        <f t="shared" si="28"/>
        <v/>
      </c>
      <c r="F209" s="17" t="str">
        <f t="shared" ca="1" si="29"/>
        <v/>
      </c>
      <c r="G209" s="10" t="str">
        <f t="shared" si="31"/>
        <v/>
      </c>
      <c r="H209" s="10" t="str">
        <f>IF(ISBLANK($D209),"",IF($E209,LOOKUP($G209,'Conversion Charts'!$A$9:C$109),""))</f>
        <v/>
      </c>
      <c r="I209" s="10" t="str">
        <f>IF(ISBLANK($D209),"",IF($E209,LOOKUP($G209,'Conversion Charts'!$A$9:$A$109,'Conversion Charts'!D$9:D$109),""))</f>
        <v/>
      </c>
      <c r="J209" s="10" t="str">
        <f>IF(ISBLANK($D209),"",IF($E209,LOOKUP($G209,'Conversion Charts'!$A$9:$A$109,'Conversion Charts'!E$9:E$109),""))</f>
        <v/>
      </c>
      <c r="K209" s="10" t="str">
        <f>IF(ISBLANK($D209),"",IF($E209,LOOKUP($G209,'Conversion Charts'!$A$9:$A$109,'Conversion Charts'!F$9:F$109),""))</f>
        <v/>
      </c>
      <c r="L209" s="10" t="str">
        <f>IF(ISBLANK($D209),"",IF($E209,LOOKUP($G209,'Conversion Charts'!$A$9:$A$109,'Conversion Charts'!G$9:G$109),""))</f>
        <v/>
      </c>
    </row>
    <row r="210" spans="1:12" x14ac:dyDescent="0.25">
      <c r="A210" s="10" t="str">
        <f t="shared" si="30"/>
        <v/>
      </c>
      <c r="B210" s="13"/>
      <c r="C210" s="17"/>
      <c r="D210" s="17"/>
      <c r="E210" s="17" t="str">
        <f t="shared" si="28"/>
        <v/>
      </c>
      <c r="F210" s="17" t="str">
        <f t="shared" ca="1" si="29"/>
        <v/>
      </c>
      <c r="G210" s="10" t="str">
        <f t="shared" si="31"/>
        <v/>
      </c>
      <c r="H210" s="10" t="str">
        <f>IF(ISBLANK($D210),"",IF($E210,LOOKUP($G210,'Conversion Charts'!$A$9:C$109),""))</f>
        <v/>
      </c>
      <c r="I210" s="10" t="str">
        <f>IF(ISBLANK($D210),"",IF($E210,LOOKUP($G210,'Conversion Charts'!$A$9:$A$109,'Conversion Charts'!D$9:D$109),""))</f>
        <v/>
      </c>
      <c r="J210" s="10" t="str">
        <f>IF(ISBLANK($D210),"",IF($E210,LOOKUP($G210,'Conversion Charts'!$A$9:$A$109,'Conversion Charts'!E$9:E$109),""))</f>
        <v/>
      </c>
      <c r="K210" s="10" t="str">
        <f>IF(ISBLANK($D210),"",IF($E210,LOOKUP($G210,'Conversion Charts'!$A$9:$A$109,'Conversion Charts'!F$9:F$109),""))</f>
        <v/>
      </c>
      <c r="L210" s="10" t="str">
        <f>IF(ISBLANK($D210),"",IF($E210,LOOKUP($G210,'Conversion Charts'!$A$9:$A$109,'Conversion Charts'!G$9:G$109),""))</f>
        <v/>
      </c>
    </row>
    <row r="211" spans="1:12" x14ac:dyDescent="0.25">
      <c r="A211" s="10" t="str">
        <f t="shared" si="30"/>
        <v/>
      </c>
      <c r="B211" s="13"/>
      <c r="C211" s="17"/>
      <c r="D211" s="17"/>
      <c r="E211" s="17" t="str">
        <f t="shared" si="28"/>
        <v/>
      </c>
      <c r="F211" s="17" t="str">
        <f t="shared" ca="1" si="29"/>
        <v/>
      </c>
      <c r="G211" s="10" t="str">
        <f t="shared" si="31"/>
        <v/>
      </c>
      <c r="H211" s="10" t="str">
        <f>IF(ISBLANK($D211),"",IF($E211,LOOKUP($G211,'Conversion Charts'!$A$9:C$109),""))</f>
        <v/>
      </c>
      <c r="I211" s="10" t="str">
        <f>IF(ISBLANK($D211),"",IF($E211,LOOKUP($G211,'Conversion Charts'!$A$9:$A$109,'Conversion Charts'!D$9:D$109),""))</f>
        <v/>
      </c>
      <c r="J211" s="10" t="str">
        <f>IF(ISBLANK($D211),"",IF($E211,LOOKUP($G211,'Conversion Charts'!$A$9:$A$109,'Conversion Charts'!E$9:E$109),""))</f>
        <v/>
      </c>
      <c r="K211" s="10" t="str">
        <f>IF(ISBLANK($D211),"",IF($E211,LOOKUP($G211,'Conversion Charts'!$A$9:$A$109,'Conversion Charts'!F$9:F$109),""))</f>
        <v/>
      </c>
      <c r="L211" s="10" t="str">
        <f>IF(ISBLANK($D211),"",IF($E211,LOOKUP($G211,'Conversion Charts'!$A$9:$A$109,'Conversion Charts'!G$9:G$109),""))</f>
        <v/>
      </c>
    </row>
    <row r="212" spans="1:12" x14ac:dyDescent="0.25">
      <c r="A212" s="10" t="str">
        <f t="shared" si="30"/>
        <v/>
      </c>
      <c r="B212" s="13"/>
      <c r="C212" s="17"/>
      <c r="D212" s="17"/>
      <c r="E212" s="17" t="str">
        <f t="shared" ref="E212:E215" si="32">IF(D212="","",IF(D212="Z",FALSE,TRUE))</f>
        <v/>
      </c>
      <c r="F212" s="17" t="str">
        <f t="shared" ref="F212:F215" ca="1" si="33">IF(ISBLANK(INDIRECT(CONCATENATE($A$12,ROW()))),"",INDIRECT(CONCATENATE($A$12,ROW())))</f>
        <v/>
      </c>
      <c r="G212" s="10" t="str">
        <f t="shared" si="31"/>
        <v/>
      </c>
      <c r="H212" s="10" t="str">
        <f>IF(ISBLANK($D212),"",IF($E212,LOOKUP($G212,'Conversion Charts'!$A$9:C$109),""))</f>
        <v/>
      </c>
      <c r="I212" s="10" t="str">
        <f>IF(ISBLANK($D212),"",IF($E212,LOOKUP($G212,'Conversion Charts'!$A$9:$A$109,'Conversion Charts'!D$9:D$109),""))</f>
        <v/>
      </c>
      <c r="J212" s="10" t="str">
        <f>IF(ISBLANK($D212),"",IF($E212,LOOKUP($G212,'Conversion Charts'!$A$9:$A$109,'Conversion Charts'!E$9:E$109),""))</f>
        <v/>
      </c>
      <c r="K212" s="10" t="str">
        <f>IF(ISBLANK($D212),"",IF($E212,LOOKUP($G212,'Conversion Charts'!$A$9:$A$109,'Conversion Charts'!F$9:F$109),""))</f>
        <v/>
      </c>
      <c r="L212" s="10" t="str">
        <f>IF(ISBLANK($D212),"",IF($E212,LOOKUP($G212,'Conversion Charts'!$A$9:$A$109,'Conversion Charts'!G$9:G$109),""))</f>
        <v/>
      </c>
    </row>
    <row r="213" spans="1:12" x14ac:dyDescent="0.25">
      <c r="A213" s="10" t="str">
        <f>IF(B213&lt;&gt;"",#REF!+1,"")</f>
        <v/>
      </c>
      <c r="B213" s="13"/>
      <c r="C213" s="17"/>
      <c r="D213" s="17"/>
      <c r="E213" s="17" t="str">
        <f t="shared" si="32"/>
        <v/>
      </c>
      <c r="F213" s="17" t="str">
        <f t="shared" ca="1" si="33"/>
        <v/>
      </c>
      <c r="G213" s="10" t="str">
        <f t="shared" si="31"/>
        <v/>
      </c>
      <c r="H213" s="10" t="str">
        <f>IF(ISBLANK($D213),"",IF($E213,LOOKUP($G213,'Conversion Charts'!$A$9:C$109),""))</f>
        <v/>
      </c>
      <c r="I213" s="10" t="str">
        <f>IF(ISBLANK($D213),"",IF($E213,LOOKUP($G213,'Conversion Charts'!$A$9:$A$109,'Conversion Charts'!D$9:D$109),""))</f>
        <v/>
      </c>
      <c r="J213" s="10" t="str">
        <f>IF(ISBLANK($D213),"",IF($E213,LOOKUP($G213,'Conversion Charts'!$A$9:$A$109,'Conversion Charts'!E$9:E$109),""))</f>
        <v/>
      </c>
      <c r="K213" s="10" t="str">
        <f>IF(ISBLANK($D213),"",IF($E213,LOOKUP($G213,'Conversion Charts'!$A$9:$A$109,'Conversion Charts'!F$9:F$109),""))</f>
        <v/>
      </c>
      <c r="L213" s="10" t="str">
        <f>IF(ISBLANK($D213),"",IF($E213,LOOKUP($G213,'Conversion Charts'!$A$9:$A$109,'Conversion Charts'!G$9:G$109),""))</f>
        <v/>
      </c>
    </row>
    <row r="214" spans="1:12" x14ac:dyDescent="0.25">
      <c r="A214" s="10" t="str">
        <f>IF(B214&lt;&gt;"",A213+1,"")</f>
        <v/>
      </c>
      <c r="B214" s="13"/>
      <c r="C214" s="17"/>
      <c r="D214" s="17"/>
      <c r="E214" s="17" t="str">
        <f t="shared" si="32"/>
        <v/>
      </c>
      <c r="F214" s="17" t="str">
        <f t="shared" ca="1" si="33"/>
        <v/>
      </c>
      <c r="G214" s="10" t="str">
        <f t="shared" si="31"/>
        <v/>
      </c>
      <c r="H214" s="10" t="str">
        <f>IF(ISBLANK($D214),"",IF($E214,LOOKUP($G214,'Conversion Charts'!$A$9:C$109),""))</f>
        <v/>
      </c>
      <c r="I214" s="10" t="str">
        <f>IF(ISBLANK($D214),"",IF($E214,LOOKUP($G214,'Conversion Charts'!$A$9:$A$109,'Conversion Charts'!D$9:D$109),""))</f>
        <v/>
      </c>
      <c r="J214" s="10" t="str">
        <f>IF(ISBLANK($D214),"",IF($E214,LOOKUP($G214,'Conversion Charts'!$A$9:$A$109,'Conversion Charts'!E$9:E$109),""))</f>
        <v/>
      </c>
      <c r="K214" s="10" t="str">
        <f>IF(ISBLANK($D214),"",IF($E214,LOOKUP($G214,'Conversion Charts'!$A$9:$A$109,'Conversion Charts'!F$9:F$109),""))</f>
        <v/>
      </c>
      <c r="L214" s="10" t="str">
        <f>IF(ISBLANK($D214),"",IF($E214,LOOKUP($G214,'Conversion Charts'!$A$9:$A$109,'Conversion Charts'!G$9:G$109),""))</f>
        <v/>
      </c>
    </row>
    <row r="215" spans="1:12" x14ac:dyDescent="0.25">
      <c r="A215" s="10" t="str">
        <f>IF(B215&lt;&gt;"",A214+1,"")</f>
        <v/>
      </c>
      <c r="B215" s="13"/>
      <c r="C215" s="17"/>
      <c r="D215" s="17"/>
      <c r="E215" s="17" t="str">
        <f t="shared" si="32"/>
        <v/>
      </c>
      <c r="F215" s="17" t="str">
        <f t="shared" ca="1" si="33"/>
        <v/>
      </c>
      <c r="G215" s="10" t="str">
        <f t="shared" si="31"/>
        <v/>
      </c>
      <c r="H215" s="10" t="str">
        <f>IF(ISBLANK($D215),"",IF($E215,LOOKUP($G215,'Conversion Charts'!$A$9:C$109),""))</f>
        <v/>
      </c>
      <c r="I215" s="10" t="str">
        <f>IF(ISBLANK($D215),"",IF($E215,LOOKUP($G215,'Conversion Charts'!$A$9:$A$109,'Conversion Charts'!D$9:D$109),""))</f>
        <v/>
      </c>
      <c r="J215" s="10" t="str">
        <f>IF(ISBLANK($D215),"",IF($E215,LOOKUP($G215,'Conversion Charts'!$A$9:$A$109,'Conversion Charts'!E$9:E$109),""))</f>
        <v/>
      </c>
      <c r="K215" s="10" t="str">
        <f>IF(ISBLANK($D215),"",IF($E215,LOOKUP($G215,'Conversion Charts'!$A$9:$A$109,'Conversion Charts'!F$9:F$109),""))</f>
        <v/>
      </c>
      <c r="L215" s="10" t="str">
        <f>IF(ISBLANK($D215),"",IF($E215,LOOKUP($G215,'Conversion Charts'!$A$9:$A$109,'Conversion Charts'!G$9:G$109),""))</f>
        <v/>
      </c>
    </row>
    <row r="216" spans="1:12" x14ac:dyDescent="0.25">
      <c r="B216" s="12"/>
    </row>
    <row r="217" spans="1:12" x14ac:dyDescent="0.25">
      <c r="B217" s="12"/>
    </row>
    <row r="218" spans="1:12" x14ac:dyDescent="0.25">
      <c r="B218" s="12"/>
    </row>
    <row r="219" spans="1:12" x14ac:dyDescent="0.25">
      <c r="B219" s="12"/>
    </row>
  </sheetData>
  <sheetProtection formatCells="0" formatColumns="0" formatRows="0" sort="0" autoFilter="0" pivotTables="0"/>
  <protectedRanges>
    <protectedRange sqref="B19:E215" name="Student Score Info"/>
    <protectedRange sqref="E4:E8" name="Grade Cutoffs"/>
    <protectedRange sqref="A4:A9 A12 A14" name="Parameters"/>
  </protectedRanges>
  <mergeCells count="16">
    <mergeCell ref="E2:E3"/>
    <mergeCell ref="E17:E18"/>
    <mergeCell ref="K2:K3"/>
    <mergeCell ref="F2:F3"/>
    <mergeCell ref="F17:F18"/>
    <mergeCell ref="L17:L18"/>
    <mergeCell ref="K17:K18"/>
    <mergeCell ref="H2:H3"/>
    <mergeCell ref="I2:I3"/>
    <mergeCell ref="G2:G3"/>
    <mergeCell ref="G17:G18"/>
    <mergeCell ref="H17:H18"/>
    <mergeCell ref="I17:I18"/>
    <mergeCell ref="J17:J18"/>
    <mergeCell ref="J2:J3"/>
    <mergeCell ref="L2:L3"/>
  </mergeCells>
  <phoneticPr fontId="1" type="noConversion"/>
  <conditionalFormatting sqref="A19:L215">
    <cfRule type="expression" dxfId="10" priority="7">
      <formula>IF(MOD(ROW()-ROWS($2:$19),10)&gt;=5,TRUE)</formula>
    </cfRule>
  </conditionalFormatting>
  <conditionalFormatting sqref="G19:G215">
    <cfRule type="top10" dxfId="9" priority="35" stopIfTrue="1" rank="1"/>
  </conditionalFormatting>
  <conditionalFormatting sqref="H19:H215">
    <cfRule type="top10" dxfId="8" priority="23" stopIfTrue="1" rank="1"/>
  </conditionalFormatting>
  <conditionalFormatting sqref="I19:I215">
    <cfRule type="top10" dxfId="7" priority="25" stopIfTrue="1" rank="1"/>
  </conditionalFormatting>
  <conditionalFormatting sqref="J19:J215">
    <cfRule type="top10" dxfId="6" priority="27" stopIfTrue="1" rank="1"/>
  </conditionalFormatting>
  <conditionalFormatting sqref="K19:K215">
    <cfRule type="top10" dxfId="5" priority="29" stopIfTrue="1" rank="1"/>
  </conditionalFormatting>
  <conditionalFormatting sqref="D19:F215">
    <cfRule type="top10" dxfId="4" priority="33" stopIfTrue="1" rank="1"/>
  </conditionalFormatting>
  <conditionalFormatting sqref="D19:L215">
    <cfRule type="expression" dxfId="3" priority="5" stopIfTrue="1">
      <formula>IF($A$14,TRUE)</formula>
    </cfRule>
    <cfRule type="cellIs" dxfId="2" priority="21" stopIfTrue="1" operator="lessThan">
      <formula>60</formula>
    </cfRule>
  </conditionalFormatting>
  <conditionalFormatting sqref="L19:L215">
    <cfRule type="top10" dxfId="1" priority="37" stopIfTrue="1" rank="1"/>
  </conditionalFormatting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109"/>
  <sheetViews>
    <sheetView zoomScale="90" zoomScaleNormal="90" workbookViewId="0"/>
  </sheetViews>
  <sheetFormatPr defaultColWidth="9.33203125" defaultRowHeight="13.2" x14ac:dyDescent="0.25"/>
  <cols>
    <col min="1" max="2" width="9.33203125" style="2"/>
    <col min="3" max="7" width="9.33203125" style="2" customWidth="1"/>
    <col min="8" max="10" width="9.33203125" style="2"/>
    <col min="11" max="15" width="9.33203125" style="2" customWidth="1"/>
    <col min="16" max="18" width="9.33203125" style="2"/>
    <col min="19" max="23" width="9.33203125" style="2" customWidth="1"/>
    <col min="24" max="16384" width="9.33203125" style="2"/>
  </cols>
  <sheetData>
    <row r="2" spans="1:23" x14ac:dyDescent="0.25">
      <c r="A2" s="51" t="s">
        <v>2</v>
      </c>
      <c r="B2" s="56"/>
      <c r="C2" s="56"/>
      <c r="D2" s="3">
        <f>Grades!G11</f>
        <v>66</v>
      </c>
    </row>
    <row r="3" spans="1:23" x14ac:dyDescent="0.25">
      <c r="A3" s="51" t="s">
        <v>0</v>
      </c>
      <c r="B3" s="56"/>
      <c r="C3" s="56"/>
      <c r="D3" s="3">
        <f>Grades!A5</f>
        <v>80</v>
      </c>
    </row>
    <row r="4" spans="1:23" ht="13.8" x14ac:dyDescent="0.3">
      <c r="A4" s="51" t="s">
        <v>13</v>
      </c>
      <c r="B4" s="57"/>
      <c r="C4" s="57"/>
      <c r="D4" s="4">
        <f>Grades!G15</f>
        <v>20.6</v>
      </c>
      <c r="F4"/>
      <c r="H4" s="22"/>
    </row>
    <row r="5" spans="1:23" x14ac:dyDescent="0.25">
      <c r="A5" s="51" t="s">
        <v>15</v>
      </c>
      <c r="B5" s="57"/>
      <c r="C5" s="57"/>
      <c r="D5" s="3">
        <f>Grades!G13</f>
        <v>99</v>
      </c>
      <c r="F5"/>
    </row>
    <row r="6" spans="1:23" x14ac:dyDescent="0.25">
      <c r="A6" s="7"/>
      <c r="B6" s="7"/>
      <c r="C6" s="8"/>
      <c r="D6" s="8"/>
      <c r="E6" s="3"/>
    </row>
    <row r="7" spans="1:23" ht="12.75" customHeight="1" x14ac:dyDescent="0.25">
      <c r="A7" s="45" t="s">
        <v>18</v>
      </c>
      <c r="B7" s="52" t="str" cm="1">
        <f t="array" aca="1" ref="B7" ca="1">INDIRECT(CONCATENATE("R"&amp;ROW()&amp;"C"&amp;(COLUMN()+CODE(Grades!$A$12)-CODE("G"))),FALSE)</f>
        <v>Linear
Ave. = 80</v>
      </c>
      <c r="C7" s="47" t="str">
        <f>CONCATENATE("Linear
Ave. = ",Grades!$H$11)</f>
        <v>Linear
Ave. = 80</v>
      </c>
      <c r="D7" s="42" t="str">
        <f>CONCATENATE("Ave. = ",Grades!I$11,"
σ = ",Grades!$I$15)</f>
        <v>Ave. = 80
σ = 10.3</v>
      </c>
      <c r="E7" s="42" t="s">
        <v>19</v>
      </c>
      <c r="F7" s="40" t="s">
        <v>16</v>
      </c>
      <c r="G7" s="42" t="str">
        <f>CONCATENATE(Grades!A6,"x + ",Grades!A7)</f>
        <v>0.75x + 25</v>
      </c>
      <c r="I7" s="45" t="str">
        <f>A7</f>
        <v>Raw
%</v>
      </c>
      <c r="J7" s="49" t="str">
        <f t="shared" ref="J7:O7" ca="1" si="0">B7</f>
        <v>Linear
Ave. = 80</v>
      </c>
      <c r="K7" s="47" t="str">
        <f t="shared" si="0"/>
        <v>Linear
Ave. = 80</v>
      </c>
      <c r="L7" s="42" t="str">
        <f t="shared" si="0"/>
        <v>Ave. = 80
σ = 10.3</v>
      </c>
      <c r="M7" s="42" t="str">
        <f t="shared" si="0"/>
        <v>Linear
Max = 100</v>
      </c>
      <c r="N7" s="54" t="str">
        <f t="shared" si="0"/>
        <v>10√(x)</v>
      </c>
      <c r="O7" s="42" t="str">
        <f t="shared" si="0"/>
        <v>0.75x + 25</v>
      </c>
      <c r="Q7" s="45" t="str">
        <f>A7</f>
        <v>Raw
%</v>
      </c>
      <c r="R7" s="49" t="str">
        <f t="shared" ref="R7:W7" ca="1" si="1">B7</f>
        <v>Linear
Ave. = 80</v>
      </c>
      <c r="S7" s="47" t="str">
        <f t="shared" si="1"/>
        <v>Linear
Ave. = 80</v>
      </c>
      <c r="T7" s="42" t="str">
        <f t="shared" si="1"/>
        <v>Ave. = 80
σ = 10.3</v>
      </c>
      <c r="U7" s="42" t="str">
        <f t="shared" si="1"/>
        <v>Linear
Max = 100</v>
      </c>
      <c r="V7" s="54" t="str">
        <f t="shared" si="1"/>
        <v>10√(x)</v>
      </c>
      <c r="W7" s="42" t="str">
        <f t="shared" si="1"/>
        <v>0.75x + 25</v>
      </c>
    </row>
    <row r="8" spans="1:23" ht="13.8" thickBot="1" x14ac:dyDescent="0.3">
      <c r="A8" s="46"/>
      <c r="B8" s="53" cm="1">
        <f t="array" aca="1" ref="B8" ca="1">INDIRECT(CONCATENATE("R"&amp;ROW()&amp;"C"&amp;(COLUMN()+CODE(Grades!$A$12)-CODE("G"))),FALSE)</f>
        <v>0</v>
      </c>
      <c r="C8" s="48"/>
      <c r="D8" s="43"/>
      <c r="E8" s="43"/>
      <c r="F8" s="41"/>
      <c r="G8" s="44"/>
      <c r="I8" s="46"/>
      <c r="J8" s="50"/>
      <c r="K8" s="48"/>
      <c r="L8" s="43"/>
      <c r="M8" s="43"/>
      <c r="N8" s="41"/>
      <c r="O8" s="43"/>
      <c r="Q8" s="46"/>
      <c r="R8" s="50"/>
      <c r="S8" s="48"/>
      <c r="T8" s="43"/>
      <c r="U8" s="43"/>
      <c r="V8" s="55"/>
      <c r="W8" s="43"/>
    </row>
    <row r="9" spans="1:23" x14ac:dyDescent="0.25">
      <c r="A9" s="24">
        <v>0</v>
      </c>
      <c r="B9" s="25" cm="1">
        <f t="array" aca="1" ref="B9" ca="1">INDIRECT(CONCATENATE("R"&amp;ROW()&amp;"C"&amp;(COLUMN()+CODE(Grades!$A$12)-CODE("G"))),FALSE)</f>
        <v>41</v>
      </c>
      <c r="C9" s="6">
        <f>MAX(MIN(ROUND(A9+((D$3-D$2)/(100-D$2))*(100-A9),0),IF(Grades!$A$9,100,999999)),IF(Grades!$A$8,A9,0))</f>
        <v>41</v>
      </c>
      <c r="D9" s="11">
        <f>MAX(MIN(ROUND(D$3+10*(A9-D$2)/D$4,0),IF(Grades!$A$9,100,999999)),IF(Grades!$A$8,A9,0))</f>
        <v>48</v>
      </c>
      <c r="E9" s="16">
        <f>MAX(MIN(A9+(100-D$5),IF(Grades!$A$9,100,999999)),IF(Grades!$A$8,A9,0))</f>
        <v>1</v>
      </c>
      <c r="F9" s="11">
        <f>MAX(MIN(ROUND(SQRT(A9/100)*100,0),IF(Grades!$A$9,100,999999)),IF(Grades!$A$8,A9,0))</f>
        <v>0</v>
      </c>
      <c r="G9" s="11">
        <f>MAX(MIN(ROUND(A9*Grades!$A$6+Grades!$A$7,0),IF(Grades!$A$9,100,999999)),IF(Grades!$A$8,A9,0))</f>
        <v>25</v>
      </c>
      <c r="I9" s="24">
        <f t="shared" ref="I9:J43" si="2">A44</f>
        <v>35</v>
      </c>
      <c r="J9" s="24">
        <f t="shared" ca="1" si="2"/>
        <v>62</v>
      </c>
      <c r="K9" s="6">
        <f t="shared" ref="K9:K43" si="3">C44</f>
        <v>62</v>
      </c>
      <c r="L9" s="11">
        <f t="shared" ref="L9:L43" si="4">D44</f>
        <v>65</v>
      </c>
      <c r="M9" s="11">
        <f t="shared" ref="M9:M43" si="5">E44</f>
        <v>36</v>
      </c>
      <c r="N9" s="11">
        <f t="shared" ref="N9:N43" si="6">F44</f>
        <v>59</v>
      </c>
      <c r="O9" s="11">
        <f t="shared" ref="O9:O43" si="7">G44</f>
        <v>51</v>
      </c>
      <c r="Q9" s="24">
        <f t="shared" ref="Q9:R39" si="8">A79</f>
        <v>70</v>
      </c>
      <c r="R9" s="24">
        <f t="shared" ca="1" si="8"/>
        <v>82</v>
      </c>
      <c r="S9" s="6">
        <f t="shared" ref="S9:S39" si="9">C79</f>
        <v>82</v>
      </c>
      <c r="T9" s="11">
        <f t="shared" ref="T9:T39" si="10">D79</f>
        <v>82</v>
      </c>
      <c r="U9" s="11">
        <f t="shared" ref="U9:U39" si="11">E79</f>
        <v>71</v>
      </c>
      <c r="V9" s="11">
        <f t="shared" ref="V9:V39" si="12">F79</f>
        <v>84</v>
      </c>
      <c r="W9" s="11">
        <f t="shared" ref="W9:W39" si="13">G79</f>
        <v>78</v>
      </c>
    </row>
    <row r="10" spans="1:23" x14ac:dyDescent="0.25">
      <c r="A10" s="26">
        <f t="shared" ref="A10:A38" si="14">A9+1</f>
        <v>1</v>
      </c>
      <c r="B10" s="27" cm="1">
        <f t="array" aca="1" ref="B10" ca="1">INDIRECT(CONCATENATE("R"&amp;ROW()&amp;"C"&amp;(COLUMN()+CODE(Grades!$A$12)-CODE("G"))),FALSE)</f>
        <v>42</v>
      </c>
      <c r="C10" s="6">
        <f>MAX(MIN(ROUND(A10+((D$3-D$2)/(100-D$2))*(100-A10),0),IF(Grades!$A$9,100,999999)),IF(Grades!$A$8,A10,0))</f>
        <v>42</v>
      </c>
      <c r="D10" s="11">
        <f>MAX(MIN(ROUND(D$3+10*(A10-D$2)/D$4,0),IF(Grades!$A$9,100,999999)),IF(Grades!$A$8,A10,0))</f>
        <v>48</v>
      </c>
      <c r="E10" s="16">
        <f>MAX(MIN(A10+(100-D$5),IF(Grades!$A$9,100,999999)),IF(Grades!$A$8,A10,0))</f>
        <v>2</v>
      </c>
      <c r="F10" s="11">
        <f>MAX(MIN(ROUND(SQRT(A10/100)*100,0),IF(Grades!$A$9,100,999999)),IF(Grades!$A$8,A10,0))</f>
        <v>10</v>
      </c>
      <c r="G10" s="11">
        <f>MAX(MIN(ROUND(A10*Grades!$A$6+Grades!$A$7,0),IF(Grades!$A$9,100,999999)),IF(Grades!$A$8,A10,0))</f>
        <v>26</v>
      </c>
      <c r="I10" s="26">
        <f t="shared" si="2"/>
        <v>36</v>
      </c>
      <c r="J10" s="27">
        <f t="shared" ca="1" si="2"/>
        <v>62</v>
      </c>
      <c r="K10" s="6">
        <f t="shared" si="3"/>
        <v>62</v>
      </c>
      <c r="L10" s="11">
        <f t="shared" si="4"/>
        <v>65</v>
      </c>
      <c r="M10" s="11">
        <f t="shared" si="5"/>
        <v>37</v>
      </c>
      <c r="N10" s="11">
        <f t="shared" si="6"/>
        <v>60</v>
      </c>
      <c r="O10" s="11">
        <f t="shared" si="7"/>
        <v>52</v>
      </c>
      <c r="Q10" s="26">
        <f t="shared" si="8"/>
        <v>71</v>
      </c>
      <c r="R10" s="27">
        <f t="shared" ca="1" si="8"/>
        <v>83</v>
      </c>
      <c r="S10" s="6">
        <f t="shared" si="9"/>
        <v>83</v>
      </c>
      <c r="T10" s="11">
        <f t="shared" si="10"/>
        <v>82</v>
      </c>
      <c r="U10" s="11">
        <f t="shared" si="11"/>
        <v>72</v>
      </c>
      <c r="V10" s="11">
        <f t="shared" si="12"/>
        <v>84</v>
      </c>
      <c r="W10" s="11">
        <f t="shared" si="13"/>
        <v>78</v>
      </c>
    </row>
    <row r="11" spans="1:23" x14ac:dyDescent="0.25">
      <c r="A11" s="26">
        <f t="shared" si="14"/>
        <v>2</v>
      </c>
      <c r="B11" s="27" cm="1">
        <f t="array" aca="1" ref="B11" ca="1">INDIRECT(CONCATENATE("R"&amp;ROW()&amp;"C"&amp;(COLUMN()+CODE(Grades!$A$12)-CODE("G"))),FALSE)</f>
        <v>42</v>
      </c>
      <c r="C11" s="6">
        <f>MAX(MIN(ROUND(A11+((D$3-D$2)/(100-D$2))*(100-A11),0),IF(Grades!$A$9,100,999999)),IF(Grades!$A$8,A11,0))</f>
        <v>42</v>
      </c>
      <c r="D11" s="11">
        <f>MAX(MIN(ROUND(D$3+10*(A11-D$2)/D$4,0),IF(Grades!$A$9,100,999999)),IF(Grades!$A$8,A11,0))</f>
        <v>49</v>
      </c>
      <c r="E11" s="16">
        <f>MAX(MIN(A11+(100-D$5),IF(Grades!$A$9,100,999999)),IF(Grades!$A$8,A11,0))</f>
        <v>3</v>
      </c>
      <c r="F11" s="11">
        <f>MAX(MIN(ROUND(SQRT(A11/100)*100,0),IF(Grades!$A$9,100,999999)),IF(Grades!$A$8,A11,0))</f>
        <v>14</v>
      </c>
      <c r="G11" s="11">
        <f>MAX(MIN(ROUND(A11*Grades!$A$6+Grades!$A$7,0),IF(Grades!$A$9,100,999999)),IF(Grades!$A$8,A11,0))</f>
        <v>27</v>
      </c>
      <c r="I11" s="26">
        <f t="shared" si="2"/>
        <v>37</v>
      </c>
      <c r="J11" s="27">
        <f t="shared" ca="1" si="2"/>
        <v>63</v>
      </c>
      <c r="K11" s="6">
        <f t="shared" si="3"/>
        <v>63</v>
      </c>
      <c r="L11" s="11">
        <f t="shared" si="4"/>
        <v>66</v>
      </c>
      <c r="M11" s="11">
        <f t="shared" si="5"/>
        <v>38</v>
      </c>
      <c r="N11" s="11">
        <f t="shared" si="6"/>
        <v>61</v>
      </c>
      <c r="O11" s="11">
        <f t="shared" si="7"/>
        <v>53</v>
      </c>
      <c r="Q11" s="26">
        <f t="shared" si="8"/>
        <v>72</v>
      </c>
      <c r="R11" s="27">
        <f t="shared" ca="1" si="8"/>
        <v>84</v>
      </c>
      <c r="S11" s="6">
        <f t="shared" si="9"/>
        <v>84</v>
      </c>
      <c r="T11" s="11">
        <f t="shared" si="10"/>
        <v>83</v>
      </c>
      <c r="U11" s="11">
        <f t="shared" si="11"/>
        <v>73</v>
      </c>
      <c r="V11" s="11">
        <f t="shared" si="12"/>
        <v>85</v>
      </c>
      <c r="W11" s="11">
        <f t="shared" si="13"/>
        <v>79</v>
      </c>
    </row>
    <row r="12" spans="1:23" x14ac:dyDescent="0.25">
      <c r="A12" s="26">
        <f t="shared" si="14"/>
        <v>3</v>
      </c>
      <c r="B12" s="27" cm="1">
        <f t="array" aca="1" ref="B12" ca="1">INDIRECT(CONCATENATE("R"&amp;ROW()&amp;"C"&amp;(COLUMN()+CODE(Grades!$A$12)-CODE("G"))),FALSE)</f>
        <v>43</v>
      </c>
      <c r="C12" s="6">
        <f>MAX(MIN(ROUND(A12+((D$3-D$2)/(100-D$2))*(100-A12),0),IF(Grades!$A$9,100,999999)),IF(Grades!$A$8,A12,0))</f>
        <v>43</v>
      </c>
      <c r="D12" s="11">
        <f>MAX(MIN(ROUND(D$3+10*(A12-D$2)/D$4,0),IF(Grades!$A$9,100,999999)),IF(Grades!$A$8,A12,0))</f>
        <v>49</v>
      </c>
      <c r="E12" s="16">
        <f>MAX(MIN(A12+(100-D$5),IF(Grades!$A$9,100,999999)),IF(Grades!$A$8,A12,0))</f>
        <v>4</v>
      </c>
      <c r="F12" s="11">
        <f>MAX(MIN(ROUND(SQRT(A12/100)*100,0),IF(Grades!$A$9,100,999999)),IF(Grades!$A$8,A12,0))</f>
        <v>17</v>
      </c>
      <c r="G12" s="11">
        <f>MAX(MIN(ROUND(A12*Grades!$A$6+Grades!$A$7,0),IF(Grades!$A$9,100,999999)),IF(Grades!$A$8,A12,0))</f>
        <v>27</v>
      </c>
      <c r="I12" s="26">
        <f t="shared" si="2"/>
        <v>38</v>
      </c>
      <c r="J12" s="27">
        <f t="shared" ca="1" si="2"/>
        <v>64</v>
      </c>
      <c r="K12" s="6">
        <f t="shared" si="3"/>
        <v>64</v>
      </c>
      <c r="L12" s="11">
        <f t="shared" si="4"/>
        <v>66</v>
      </c>
      <c r="M12" s="11">
        <f t="shared" si="5"/>
        <v>39</v>
      </c>
      <c r="N12" s="11">
        <f t="shared" si="6"/>
        <v>62</v>
      </c>
      <c r="O12" s="11">
        <f t="shared" si="7"/>
        <v>54</v>
      </c>
      <c r="Q12" s="26">
        <f t="shared" si="8"/>
        <v>73</v>
      </c>
      <c r="R12" s="27">
        <f t="shared" ca="1" si="8"/>
        <v>84</v>
      </c>
      <c r="S12" s="6">
        <f t="shared" si="9"/>
        <v>84</v>
      </c>
      <c r="T12" s="11">
        <f t="shared" si="10"/>
        <v>83</v>
      </c>
      <c r="U12" s="11">
        <f t="shared" si="11"/>
        <v>74</v>
      </c>
      <c r="V12" s="11">
        <f t="shared" si="12"/>
        <v>85</v>
      </c>
      <c r="W12" s="11">
        <f t="shared" si="13"/>
        <v>80</v>
      </c>
    </row>
    <row r="13" spans="1:23" x14ac:dyDescent="0.25">
      <c r="A13" s="26">
        <f t="shared" si="14"/>
        <v>4</v>
      </c>
      <c r="B13" s="27" cm="1">
        <f t="array" aca="1" ref="B13" ca="1">INDIRECT(CONCATENATE("R"&amp;ROW()&amp;"C"&amp;(COLUMN()+CODE(Grades!$A$12)-CODE("G"))),FALSE)</f>
        <v>44</v>
      </c>
      <c r="C13" s="6">
        <f>MAX(MIN(ROUND(A13+((D$3-D$2)/(100-D$2))*(100-A13),0),IF(Grades!$A$9,100,999999)),IF(Grades!$A$8,A13,0))</f>
        <v>44</v>
      </c>
      <c r="D13" s="11">
        <f>MAX(MIN(ROUND(D$3+10*(A13-D$2)/D$4,0),IF(Grades!$A$9,100,999999)),IF(Grades!$A$8,A13,0))</f>
        <v>50</v>
      </c>
      <c r="E13" s="16">
        <f>MAX(MIN(A13+(100-D$5),IF(Grades!$A$9,100,999999)),IF(Grades!$A$8,A13,0))</f>
        <v>5</v>
      </c>
      <c r="F13" s="11">
        <f>MAX(MIN(ROUND(SQRT(A13/100)*100,0),IF(Grades!$A$9,100,999999)),IF(Grades!$A$8,A13,0))</f>
        <v>20</v>
      </c>
      <c r="G13" s="11">
        <f>MAX(MIN(ROUND(A13*Grades!$A$6+Grades!$A$7,0),IF(Grades!$A$9,100,999999)),IF(Grades!$A$8,A13,0))</f>
        <v>28</v>
      </c>
      <c r="I13" s="26">
        <f t="shared" si="2"/>
        <v>39</v>
      </c>
      <c r="J13" s="27">
        <f t="shared" ca="1" si="2"/>
        <v>64</v>
      </c>
      <c r="K13" s="6">
        <f t="shared" si="3"/>
        <v>64</v>
      </c>
      <c r="L13" s="11">
        <f t="shared" si="4"/>
        <v>67</v>
      </c>
      <c r="M13" s="11">
        <f t="shared" si="5"/>
        <v>40</v>
      </c>
      <c r="N13" s="11">
        <f t="shared" si="6"/>
        <v>62</v>
      </c>
      <c r="O13" s="11">
        <f t="shared" si="7"/>
        <v>54</v>
      </c>
      <c r="Q13" s="26">
        <f t="shared" si="8"/>
        <v>74</v>
      </c>
      <c r="R13" s="27">
        <f t="shared" ca="1" si="8"/>
        <v>85</v>
      </c>
      <c r="S13" s="6">
        <f t="shared" si="9"/>
        <v>85</v>
      </c>
      <c r="T13" s="11">
        <f t="shared" si="10"/>
        <v>84</v>
      </c>
      <c r="U13" s="11">
        <f t="shared" si="11"/>
        <v>75</v>
      </c>
      <c r="V13" s="11">
        <f t="shared" si="12"/>
        <v>86</v>
      </c>
      <c r="W13" s="11">
        <f t="shared" si="13"/>
        <v>81</v>
      </c>
    </row>
    <row r="14" spans="1:23" x14ac:dyDescent="0.25">
      <c r="A14" s="26">
        <f t="shared" si="14"/>
        <v>5</v>
      </c>
      <c r="B14" s="27" cm="1">
        <f t="array" aca="1" ref="B14" ca="1">INDIRECT(CONCATENATE("R"&amp;ROW()&amp;"C"&amp;(COLUMN()+CODE(Grades!$A$12)-CODE("G"))),FALSE)</f>
        <v>44</v>
      </c>
      <c r="C14" s="6">
        <f>MAX(MIN(ROUND(A14+((D$3-D$2)/(100-D$2))*(100-A14),0),IF(Grades!$A$9,100,999999)),IF(Grades!$A$8,A14,0))</f>
        <v>44</v>
      </c>
      <c r="D14" s="11">
        <f>MAX(MIN(ROUND(D$3+10*(A14-D$2)/D$4,0),IF(Grades!$A$9,100,999999)),IF(Grades!$A$8,A14,0))</f>
        <v>50</v>
      </c>
      <c r="E14" s="16">
        <f>MAX(MIN(A14+(100-D$5),IF(Grades!$A$9,100,999999)),IF(Grades!$A$8,A14,0))</f>
        <v>6</v>
      </c>
      <c r="F14" s="11">
        <f>MAX(MIN(ROUND(SQRT(A14/100)*100,0),IF(Grades!$A$9,100,999999)),IF(Grades!$A$8,A14,0))</f>
        <v>22</v>
      </c>
      <c r="G14" s="11">
        <f>MAX(MIN(ROUND(A14*Grades!$A$6+Grades!$A$7,0),IF(Grades!$A$9,100,999999)),IF(Grades!$A$8,A14,0))</f>
        <v>29</v>
      </c>
      <c r="I14" s="26">
        <f t="shared" si="2"/>
        <v>40</v>
      </c>
      <c r="J14" s="27">
        <f t="shared" ca="1" si="2"/>
        <v>65</v>
      </c>
      <c r="K14" s="6">
        <f t="shared" si="3"/>
        <v>65</v>
      </c>
      <c r="L14" s="11">
        <f t="shared" si="4"/>
        <v>67</v>
      </c>
      <c r="M14" s="11">
        <f t="shared" si="5"/>
        <v>41</v>
      </c>
      <c r="N14" s="11">
        <f t="shared" si="6"/>
        <v>63</v>
      </c>
      <c r="O14" s="11">
        <f t="shared" si="7"/>
        <v>55</v>
      </c>
      <c r="Q14" s="26">
        <f t="shared" si="8"/>
        <v>75</v>
      </c>
      <c r="R14" s="27">
        <f t="shared" ca="1" si="8"/>
        <v>85</v>
      </c>
      <c r="S14" s="6">
        <f t="shared" si="9"/>
        <v>85</v>
      </c>
      <c r="T14" s="11">
        <f t="shared" si="10"/>
        <v>84</v>
      </c>
      <c r="U14" s="11">
        <f t="shared" si="11"/>
        <v>76</v>
      </c>
      <c r="V14" s="11">
        <f t="shared" si="12"/>
        <v>87</v>
      </c>
      <c r="W14" s="11">
        <f t="shared" si="13"/>
        <v>81</v>
      </c>
    </row>
    <row r="15" spans="1:23" x14ac:dyDescent="0.25">
      <c r="A15" s="26">
        <f t="shared" si="14"/>
        <v>6</v>
      </c>
      <c r="B15" s="27" cm="1">
        <f t="array" aca="1" ref="B15" ca="1">INDIRECT(CONCATENATE("R"&amp;ROW()&amp;"C"&amp;(COLUMN()+CODE(Grades!$A$12)-CODE("G"))),FALSE)</f>
        <v>45</v>
      </c>
      <c r="C15" s="6">
        <f>MAX(MIN(ROUND(A15+((D$3-D$2)/(100-D$2))*(100-A15),0),IF(Grades!$A$9,100,999999)),IF(Grades!$A$8,A15,0))</f>
        <v>45</v>
      </c>
      <c r="D15" s="11">
        <f>MAX(MIN(ROUND(D$3+10*(A15-D$2)/D$4,0),IF(Grades!$A$9,100,999999)),IF(Grades!$A$8,A15,0))</f>
        <v>51</v>
      </c>
      <c r="E15" s="16">
        <f>MAX(MIN(A15+(100-D$5),IF(Grades!$A$9,100,999999)),IF(Grades!$A$8,A15,0))</f>
        <v>7</v>
      </c>
      <c r="F15" s="11">
        <f>MAX(MIN(ROUND(SQRT(A15/100)*100,0),IF(Grades!$A$9,100,999999)),IF(Grades!$A$8,A15,0))</f>
        <v>24</v>
      </c>
      <c r="G15" s="11">
        <f>MAX(MIN(ROUND(A15*Grades!$A$6+Grades!$A$7,0),IF(Grades!$A$9,100,999999)),IF(Grades!$A$8,A15,0))</f>
        <v>30</v>
      </c>
      <c r="I15" s="26">
        <f t="shared" si="2"/>
        <v>41</v>
      </c>
      <c r="J15" s="27">
        <f t="shared" ca="1" si="2"/>
        <v>65</v>
      </c>
      <c r="K15" s="6">
        <f t="shared" si="3"/>
        <v>65</v>
      </c>
      <c r="L15" s="11">
        <f t="shared" si="4"/>
        <v>68</v>
      </c>
      <c r="M15" s="11">
        <f t="shared" si="5"/>
        <v>42</v>
      </c>
      <c r="N15" s="11">
        <f t="shared" si="6"/>
        <v>64</v>
      </c>
      <c r="O15" s="11">
        <f t="shared" si="7"/>
        <v>56</v>
      </c>
      <c r="Q15" s="26">
        <f t="shared" si="8"/>
        <v>76</v>
      </c>
      <c r="R15" s="27">
        <f t="shared" ca="1" si="8"/>
        <v>86</v>
      </c>
      <c r="S15" s="6">
        <f t="shared" si="9"/>
        <v>86</v>
      </c>
      <c r="T15" s="11">
        <f t="shared" si="10"/>
        <v>85</v>
      </c>
      <c r="U15" s="11">
        <f t="shared" si="11"/>
        <v>77</v>
      </c>
      <c r="V15" s="11">
        <f t="shared" si="12"/>
        <v>87</v>
      </c>
      <c r="W15" s="11">
        <f t="shared" si="13"/>
        <v>82</v>
      </c>
    </row>
    <row r="16" spans="1:23" x14ac:dyDescent="0.25">
      <c r="A16" s="26">
        <f t="shared" si="14"/>
        <v>7</v>
      </c>
      <c r="B16" s="27" cm="1">
        <f t="array" aca="1" ref="B16" ca="1">INDIRECT(CONCATENATE("R"&amp;ROW()&amp;"C"&amp;(COLUMN()+CODE(Grades!$A$12)-CODE("G"))),FALSE)</f>
        <v>45</v>
      </c>
      <c r="C16" s="6">
        <f>MAX(MIN(ROUND(A16+((D$3-D$2)/(100-D$2))*(100-A16),0),IF(Grades!$A$9,100,999999)),IF(Grades!$A$8,A16,0))</f>
        <v>45</v>
      </c>
      <c r="D16" s="11">
        <f>MAX(MIN(ROUND(D$3+10*(A16-D$2)/D$4,0),IF(Grades!$A$9,100,999999)),IF(Grades!$A$8,A16,0))</f>
        <v>51</v>
      </c>
      <c r="E16" s="16">
        <f>MAX(MIN(A16+(100-D$5),IF(Grades!$A$9,100,999999)),IF(Grades!$A$8,A16,0))</f>
        <v>8</v>
      </c>
      <c r="F16" s="11">
        <f>MAX(MIN(ROUND(SQRT(A16/100)*100,0),IF(Grades!$A$9,100,999999)),IF(Grades!$A$8,A16,0))</f>
        <v>26</v>
      </c>
      <c r="G16" s="11">
        <f>MAX(MIN(ROUND(A16*Grades!$A$6+Grades!$A$7,0),IF(Grades!$A$9,100,999999)),IF(Grades!$A$8,A16,0))</f>
        <v>30</v>
      </c>
      <c r="I16" s="26">
        <f t="shared" si="2"/>
        <v>42</v>
      </c>
      <c r="J16" s="27">
        <f t="shared" ca="1" si="2"/>
        <v>66</v>
      </c>
      <c r="K16" s="6">
        <f t="shared" si="3"/>
        <v>66</v>
      </c>
      <c r="L16" s="11">
        <f t="shared" si="4"/>
        <v>68</v>
      </c>
      <c r="M16" s="11">
        <f t="shared" si="5"/>
        <v>43</v>
      </c>
      <c r="N16" s="11">
        <f t="shared" si="6"/>
        <v>65</v>
      </c>
      <c r="O16" s="11">
        <f t="shared" si="7"/>
        <v>57</v>
      </c>
      <c r="Q16" s="26">
        <f t="shared" si="8"/>
        <v>77</v>
      </c>
      <c r="R16" s="27">
        <f t="shared" ca="1" si="8"/>
        <v>86</v>
      </c>
      <c r="S16" s="6">
        <f t="shared" si="9"/>
        <v>86</v>
      </c>
      <c r="T16" s="11">
        <f t="shared" si="10"/>
        <v>85</v>
      </c>
      <c r="U16" s="11">
        <f t="shared" si="11"/>
        <v>78</v>
      </c>
      <c r="V16" s="11">
        <f t="shared" si="12"/>
        <v>88</v>
      </c>
      <c r="W16" s="11">
        <f t="shared" si="13"/>
        <v>83</v>
      </c>
    </row>
    <row r="17" spans="1:23" x14ac:dyDescent="0.25">
      <c r="A17" s="26">
        <f t="shared" si="14"/>
        <v>8</v>
      </c>
      <c r="B17" s="27" cm="1">
        <f t="array" aca="1" ref="B17" ca="1">INDIRECT(CONCATENATE("R"&amp;ROW()&amp;"C"&amp;(COLUMN()+CODE(Grades!$A$12)-CODE("G"))),FALSE)</f>
        <v>46</v>
      </c>
      <c r="C17" s="6">
        <f>MAX(MIN(ROUND(A17+((D$3-D$2)/(100-D$2))*(100-A17),0),IF(Grades!$A$9,100,999999)),IF(Grades!$A$8,A17,0))</f>
        <v>46</v>
      </c>
      <c r="D17" s="11">
        <f>MAX(MIN(ROUND(D$3+10*(A17-D$2)/D$4,0),IF(Grades!$A$9,100,999999)),IF(Grades!$A$8,A17,0))</f>
        <v>52</v>
      </c>
      <c r="E17" s="16">
        <f>MAX(MIN(A17+(100-D$5),IF(Grades!$A$9,100,999999)),IF(Grades!$A$8,A17,0))</f>
        <v>9</v>
      </c>
      <c r="F17" s="11">
        <f>MAX(MIN(ROUND(SQRT(A17/100)*100,0),IF(Grades!$A$9,100,999999)),IF(Grades!$A$8,A17,0))</f>
        <v>28</v>
      </c>
      <c r="G17" s="11">
        <f>MAX(MIN(ROUND(A17*Grades!$A$6+Grades!$A$7,0),IF(Grades!$A$9,100,999999)),IF(Grades!$A$8,A17,0))</f>
        <v>31</v>
      </c>
      <c r="I17" s="26">
        <f t="shared" si="2"/>
        <v>43</v>
      </c>
      <c r="J17" s="27">
        <f t="shared" ca="1" si="2"/>
        <v>66</v>
      </c>
      <c r="K17" s="6">
        <f t="shared" si="3"/>
        <v>66</v>
      </c>
      <c r="L17" s="11">
        <f t="shared" si="4"/>
        <v>69</v>
      </c>
      <c r="M17" s="11">
        <f t="shared" si="5"/>
        <v>44</v>
      </c>
      <c r="N17" s="11">
        <f t="shared" si="6"/>
        <v>66</v>
      </c>
      <c r="O17" s="11">
        <f t="shared" si="7"/>
        <v>57</v>
      </c>
      <c r="Q17" s="26">
        <f t="shared" si="8"/>
        <v>78</v>
      </c>
      <c r="R17" s="27">
        <f t="shared" ca="1" si="8"/>
        <v>87</v>
      </c>
      <c r="S17" s="6">
        <f t="shared" si="9"/>
        <v>87</v>
      </c>
      <c r="T17" s="11">
        <f t="shared" si="10"/>
        <v>86</v>
      </c>
      <c r="U17" s="11">
        <f t="shared" si="11"/>
        <v>79</v>
      </c>
      <c r="V17" s="11">
        <f t="shared" si="12"/>
        <v>88</v>
      </c>
      <c r="W17" s="11">
        <f t="shared" si="13"/>
        <v>84</v>
      </c>
    </row>
    <row r="18" spans="1:23" x14ac:dyDescent="0.25">
      <c r="A18" s="26">
        <f t="shared" si="14"/>
        <v>9</v>
      </c>
      <c r="B18" s="27" cm="1">
        <f t="array" aca="1" ref="B18" ca="1">INDIRECT(CONCATENATE("R"&amp;ROW()&amp;"C"&amp;(COLUMN()+CODE(Grades!$A$12)-CODE("G"))),FALSE)</f>
        <v>46</v>
      </c>
      <c r="C18" s="6">
        <f>MAX(MIN(ROUND(A18+((D$3-D$2)/(100-D$2))*(100-A18),0),IF(Grades!$A$9,100,999999)),IF(Grades!$A$8,A18,0))</f>
        <v>46</v>
      </c>
      <c r="D18" s="11">
        <f>MAX(MIN(ROUND(D$3+10*(A18-D$2)/D$4,0),IF(Grades!$A$9,100,999999)),IF(Grades!$A$8,A18,0))</f>
        <v>52</v>
      </c>
      <c r="E18" s="16">
        <f>MAX(MIN(A18+(100-D$5),IF(Grades!$A$9,100,999999)),IF(Grades!$A$8,A18,0))</f>
        <v>10</v>
      </c>
      <c r="F18" s="11">
        <f>MAX(MIN(ROUND(SQRT(A18/100)*100,0),IF(Grades!$A$9,100,999999)),IF(Grades!$A$8,A18,0))</f>
        <v>30</v>
      </c>
      <c r="G18" s="11">
        <f>MAX(MIN(ROUND(A18*Grades!$A$6+Grades!$A$7,0),IF(Grades!$A$9,100,999999)),IF(Grades!$A$8,A18,0))</f>
        <v>32</v>
      </c>
      <c r="I18" s="26">
        <f t="shared" si="2"/>
        <v>44</v>
      </c>
      <c r="J18" s="27">
        <f t="shared" ca="1" si="2"/>
        <v>67</v>
      </c>
      <c r="K18" s="6">
        <f t="shared" si="3"/>
        <v>67</v>
      </c>
      <c r="L18" s="11">
        <f t="shared" si="4"/>
        <v>69</v>
      </c>
      <c r="M18" s="11">
        <f t="shared" si="5"/>
        <v>45</v>
      </c>
      <c r="N18" s="11">
        <f t="shared" si="6"/>
        <v>66</v>
      </c>
      <c r="O18" s="11">
        <f t="shared" si="7"/>
        <v>58</v>
      </c>
      <c r="Q18" s="26">
        <f t="shared" si="8"/>
        <v>79</v>
      </c>
      <c r="R18" s="27">
        <f t="shared" ca="1" si="8"/>
        <v>88</v>
      </c>
      <c r="S18" s="6">
        <f t="shared" si="9"/>
        <v>88</v>
      </c>
      <c r="T18" s="11">
        <f t="shared" si="10"/>
        <v>86</v>
      </c>
      <c r="U18" s="11">
        <f t="shared" si="11"/>
        <v>80</v>
      </c>
      <c r="V18" s="11">
        <f t="shared" si="12"/>
        <v>89</v>
      </c>
      <c r="W18" s="11">
        <f t="shared" si="13"/>
        <v>84</v>
      </c>
    </row>
    <row r="19" spans="1:23" x14ac:dyDescent="0.25">
      <c r="A19" s="26">
        <f t="shared" si="14"/>
        <v>10</v>
      </c>
      <c r="B19" s="27" cm="1">
        <f t="array" aca="1" ref="B19" ca="1">INDIRECT(CONCATENATE("R"&amp;ROW()&amp;"C"&amp;(COLUMN()+CODE(Grades!$A$12)-CODE("G"))),FALSE)</f>
        <v>47</v>
      </c>
      <c r="C19" s="6">
        <f>MAX(MIN(ROUND(A19+((D$3-D$2)/(100-D$2))*(100-A19),0),IF(Grades!$A$9,100,999999)),IF(Grades!$A$8,A19,0))</f>
        <v>47</v>
      </c>
      <c r="D19" s="11">
        <f>MAX(MIN(ROUND(D$3+10*(A19-D$2)/D$4,0),IF(Grades!$A$9,100,999999)),IF(Grades!$A$8,A19,0))</f>
        <v>53</v>
      </c>
      <c r="E19" s="16">
        <f>MAX(MIN(A19+(100-D$5),IF(Grades!$A$9,100,999999)),IF(Grades!$A$8,A19,0))</f>
        <v>11</v>
      </c>
      <c r="F19" s="11">
        <f>MAX(MIN(ROUND(SQRT(A19/100)*100,0),IF(Grades!$A$9,100,999999)),IF(Grades!$A$8,A19,0))</f>
        <v>32</v>
      </c>
      <c r="G19" s="11">
        <f>MAX(MIN(ROUND(A19*Grades!$A$6+Grades!$A$7,0),IF(Grades!$A$9,100,999999)),IF(Grades!$A$8,A19,0))</f>
        <v>33</v>
      </c>
      <c r="I19" s="26">
        <f t="shared" si="2"/>
        <v>45</v>
      </c>
      <c r="J19" s="27">
        <f t="shared" ca="1" si="2"/>
        <v>68</v>
      </c>
      <c r="K19" s="6">
        <f t="shared" si="3"/>
        <v>68</v>
      </c>
      <c r="L19" s="11">
        <f t="shared" si="4"/>
        <v>70</v>
      </c>
      <c r="M19" s="11">
        <f t="shared" si="5"/>
        <v>46</v>
      </c>
      <c r="N19" s="11">
        <f t="shared" si="6"/>
        <v>67</v>
      </c>
      <c r="O19" s="11">
        <f t="shared" si="7"/>
        <v>59</v>
      </c>
      <c r="Q19" s="26">
        <f t="shared" si="8"/>
        <v>80</v>
      </c>
      <c r="R19" s="27">
        <f t="shared" ca="1" si="8"/>
        <v>88</v>
      </c>
      <c r="S19" s="6">
        <f t="shared" si="9"/>
        <v>88</v>
      </c>
      <c r="T19" s="11">
        <f t="shared" si="10"/>
        <v>87</v>
      </c>
      <c r="U19" s="11">
        <f t="shared" si="11"/>
        <v>81</v>
      </c>
      <c r="V19" s="11">
        <f t="shared" si="12"/>
        <v>89</v>
      </c>
      <c r="W19" s="11">
        <f t="shared" si="13"/>
        <v>85</v>
      </c>
    </row>
    <row r="20" spans="1:23" x14ac:dyDescent="0.25">
      <c r="A20" s="26">
        <f t="shared" si="14"/>
        <v>11</v>
      </c>
      <c r="B20" s="27" cm="1">
        <f t="array" aca="1" ref="B20" ca="1">INDIRECT(CONCATENATE("R"&amp;ROW()&amp;"C"&amp;(COLUMN()+CODE(Grades!$A$12)-CODE("G"))),FALSE)</f>
        <v>48</v>
      </c>
      <c r="C20" s="6">
        <f>MAX(MIN(ROUND(A20+((D$3-D$2)/(100-D$2))*(100-A20),0),IF(Grades!$A$9,100,999999)),IF(Grades!$A$8,A20,0))</f>
        <v>48</v>
      </c>
      <c r="D20" s="11">
        <f>MAX(MIN(ROUND(D$3+10*(A20-D$2)/D$4,0),IF(Grades!$A$9,100,999999)),IF(Grades!$A$8,A20,0))</f>
        <v>53</v>
      </c>
      <c r="E20" s="16">
        <f>MAX(MIN(A20+(100-D$5),IF(Grades!$A$9,100,999999)),IF(Grades!$A$8,A20,0))</f>
        <v>12</v>
      </c>
      <c r="F20" s="11">
        <f>MAX(MIN(ROUND(SQRT(A20/100)*100,0),IF(Grades!$A$9,100,999999)),IF(Grades!$A$8,A20,0))</f>
        <v>33</v>
      </c>
      <c r="G20" s="11">
        <f>MAX(MIN(ROUND(A20*Grades!$A$6+Grades!$A$7,0),IF(Grades!$A$9,100,999999)),IF(Grades!$A$8,A20,0))</f>
        <v>33</v>
      </c>
      <c r="I20" s="26">
        <f t="shared" si="2"/>
        <v>46</v>
      </c>
      <c r="J20" s="27">
        <f t="shared" ca="1" si="2"/>
        <v>68</v>
      </c>
      <c r="K20" s="6">
        <f t="shared" si="3"/>
        <v>68</v>
      </c>
      <c r="L20" s="11">
        <f t="shared" si="4"/>
        <v>70</v>
      </c>
      <c r="M20" s="11">
        <f t="shared" si="5"/>
        <v>47</v>
      </c>
      <c r="N20" s="11">
        <f t="shared" si="6"/>
        <v>68</v>
      </c>
      <c r="O20" s="11">
        <f t="shared" si="7"/>
        <v>60</v>
      </c>
      <c r="Q20" s="26">
        <f t="shared" si="8"/>
        <v>81</v>
      </c>
      <c r="R20" s="27">
        <f t="shared" ca="1" si="8"/>
        <v>89</v>
      </c>
      <c r="S20" s="6">
        <f t="shared" si="9"/>
        <v>89</v>
      </c>
      <c r="T20" s="11">
        <f t="shared" si="10"/>
        <v>87</v>
      </c>
      <c r="U20" s="11">
        <f t="shared" si="11"/>
        <v>82</v>
      </c>
      <c r="V20" s="11">
        <f t="shared" si="12"/>
        <v>90</v>
      </c>
      <c r="W20" s="11">
        <f t="shared" si="13"/>
        <v>86</v>
      </c>
    </row>
    <row r="21" spans="1:23" x14ac:dyDescent="0.25">
      <c r="A21" s="26">
        <f t="shared" si="14"/>
        <v>12</v>
      </c>
      <c r="B21" s="27" cm="1">
        <f t="array" aca="1" ref="B21" ca="1">INDIRECT(CONCATENATE("R"&amp;ROW()&amp;"C"&amp;(COLUMN()+CODE(Grades!$A$12)-CODE("G"))),FALSE)</f>
        <v>48</v>
      </c>
      <c r="C21" s="6">
        <f>MAX(MIN(ROUND(A21+((D$3-D$2)/(100-D$2))*(100-A21),0),IF(Grades!$A$9,100,999999)),IF(Grades!$A$8,A21,0))</f>
        <v>48</v>
      </c>
      <c r="D21" s="11">
        <f>MAX(MIN(ROUND(D$3+10*(A21-D$2)/D$4,0),IF(Grades!$A$9,100,999999)),IF(Grades!$A$8,A21,0))</f>
        <v>54</v>
      </c>
      <c r="E21" s="16">
        <f>MAX(MIN(A21+(100-D$5),IF(Grades!$A$9,100,999999)),IF(Grades!$A$8,A21,0))</f>
        <v>13</v>
      </c>
      <c r="F21" s="11">
        <f>MAX(MIN(ROUND(SQRT(A21/100)*100,0),IF(Grades!$A$9,100,999999)),IF(Grades!$A$8,A21,0))</f>
        <v>35</v>
      </c>
      <c r="G21" s="11">
        <f>MAX(MIN(ROUND(A21*Grades!$A$6+Grades!$A$7,0),IF(Grades!$A$9,100,999999)),IF(Grades!$A$8,A21,0))</f>
        <v>34</v>
      </c>
      <c r="I21" s="26">
        <f t="shared" si="2"/>
        <v>47</v>
      </c>
      <c r="J21" s="27">
        <f t="shared" ca="1" si="2"/>
        <v>69</v>
      </c>
      <c r="K21" s="6">
        <f t="shared" si="3"/>
        <v>69</v>
      </c>
      <c r="L21" s="11">
        <f t="shared" si="4"/>
        <v>71</v>
      </c>
      <c r="M21" s="11">
        <f t="shared" si="5"/>
        <v>48</v>
      </c>
      <c r="N21" s="11">
        <f t="shared" si="6"/>
        <v>69</v>
      </c>
      <c r="O21" s="11">
        <f t="shared" si="7"/>
        <v>60</v>
      </c>
      <c r="Q21" s="26">
        <f t="shared" si="8"/>
        <v>82</v>
      </c>
      <c r="R21" s="27">
        <f t="shared" ca="1" si="8"/>
        <v>89</v>
      </c>
      <c r="S21" s="6">
        <f t="shared" si="9"/>
        <v>89</v>
      </c>
      <c r="T21" s="11">
        <f t="shared" si="10"/>
        <v>88</v>
      </c>
      <c r="U21" s="11">
        <f t="shared" si="11"/>
        <v>83</v>
      </c>
      <c r="V21" s="11">
        <f t="shared" si="12"/>
        <v>91</v>
      </c>
      <c r="W21" s="11">
        <f t="shared" si="13"/>
        <v>87</v>
      </c>
    </row>
    <row r="22" spans="1:23" x14ac:dyDescent="0.25">
      <c r="A22" s="26">
        <f t="shared" si="14"/>
        <v>13</v>
      </c>
      <c r="B22" s="27" cm="1">
        <f t="array" aca="1" ref="B22" ca="1">INDIRECT(CONCATENATE("R"&amp;ROW()&amp;"C"&amp;(COLUMN()+CODE(Grades!$A$12)-CODE("G"))),FALSE)</f>
        <v>49</v>
      </c>
      <c r="C22" s="6">
        <f>MAX(MIN(ROUND(A22+((D$3-D$2)/(100-D$2))*(100-A22),0),IF(Grades!$A$9,100,999999)),IF(Grades!$A$8,A22,0))</f>
        <v>49</v>
      </c>
      <c r="D22" s="11">
        <f>MAX(MIN(ROUND(D$3+10*(A22-D$2)/D$4,0),IF(Grades!$A$9,100,999999)),IF(Grades!$A$8,A22,0))</f>
        <v>54</v>
      </c>
      <c r="E22" s="16">
        <f>MAX(MIN(A22+(100-D$5),IF(Grades!$A$9,100,999999)),IF(Grades!$A$8,A22,0))</f>
        <v>14</v>
      </c>
      <c r="F22" s="11">
        <f>MAX(MIN(ROUND(SQRT(A22/100)*100,0),IF(Grades!$A$9,100,999999)),IF(Grades!$A$8,A22,0))</f>
        <v>36</v>
      </c>
      <c r="G22" s="11">
        <f>MAX(MIN(ROUND(A22*Grades!$A$6+Grades!$A$7,0),IF(Grades!$A$9,100,999999)),IF(Grades!$A$8,A22,0))</f>
        <v>35</v>
      </c>
      <c r="I22" s="26">
        <f t="shared" si="2"/>
        <v>48</v>
      </c>
      <c r="J22" s="27">
        <f t="shared" ca="1" si="2"/>
        <v>69</v>
      </c>
      <c r="K22" s="6">
        <f t="shared" si="3"/>
        <v>69</v>
      </c>
      <c r="L22" s="11">
        <f t="shared" si="4"/>
        <v>71</v>
      </c>
      <c r="M22" s="11">
        <f t="shared" si="5"/>
        <v>49</v>
      </c>
      <c r="N22" s="11">
        <f t="shared" si="6"/>
        <v>69</v>
      </c>
      <c r="O22" s="11">
        <f t="shared" si="7"/>
        <v>61</v>
      </c>
      <c r="Q22" s="26">
        <f t="shared" si="8"/>
        <v>83</v>
      </c>
      <c r="R22" s="27">
        <f t="shared" ca="1" si="8"/>
        <v>90</v>
      </c>
      <c r="S22" s="6">
        <f t="shared" si="9"/>
        <v>90</v>
      </c>
      <c r="T22" s="11">
        <f t="shared" si="10"/>
        <v>88</v>
      </c>
      <c r="U22" s="11">
        <f t="shared" si="11"/>
        <v>84</v>
      </c>
      <c r="V22" s="11">
        <f t="shared" si="12"/>
        <v>91</v>
      </c>
      <c r="W22" s="11">
        <f t="shared" si="13"/>
        <v>87</v>
      </c>
    </row>
    <row r="23" spans="1:23" x14ac:dyDescent="0.25">
      <c r="A23" s="26">
        <f t="shared" si="14"/>
        <v>14</v>
      </c>
      <c r="B23" s="27" cm="1">
        <f t="array" aca="1" ref="B23" ca="1">INDIRECT(CONCATENATE("R"&amp;ROW()&amp;"C"&amp;(COLUMN()+CODE(Grades!$A$12)-CODE("G"))),FALSE)</f>
        <v>49</v>
      </c>
      <c r="C23" s="6">
        <f>MAX(MIN(ROUND(A23+((D$3-D$2)/(100-D$2))*(100-A23),0),IF(Grades!$A$9,100,999999)),IF(Grades!$A$8,A23,0))</f>
        <v>49</v>
      </c>
      <c r="D23" s="11">
        <f>MAX(MIN(ROUND(D$3+10*(A23-D$2)/D$4,0),IF(Grades!$A$9,100,999999)),IF(Grades!$A$8,A23,0))</f>
        <v>55</v>
      </c>
      <c r="E23" s="16">
        <f>MAX(MIN(A23+(100-D$5),IF(Grades!$A$9,100,999999)),IF(Grades!$A$8,A23,0))</f>
        <v>15</v>
      </c>
      <c r="F23" s="11">
        <f>MAX(MIN(ROUND(SQRT(A23/100)*100,0),IF(Grades!$A$9,100,999999)),IF(Grades!$A$8,A23,0))</f>
        <v>37</v>
      </c>
      <c r="G23" s="11">
        <f>MAX(MIN(ROUND(A23*Grades!$A$6+Grades!$A$7,0),IF(Grades!$A$9,100,999999)),IF(Grades!$A$8,A23,0))</f>
        <v>36</v>
      </c>
      <c r="I23" s="26">
        <f t="shared" si="2"/>
        <v>49</v>
      </c>
      <c r="J23" s="27">
        <f t="shared" ca="1" si="2"/>
        <v>70</v>
      </c>
      <c r="K23" s="6">
        <f t="shared" si="3"/>
        <v>70</v>
      </c>
      <c r="L23" s="11">
        <f t="shared" si="4"/>
        <v>72</v>
      </c>
      <c r="M23" s="11">
        <f t="shared" si="5"/>
        <v>50</v>
      </c>
      <c r="N23" s="11">
        <f t="shared" si="6"/>
        <v>70</v>
      </c>
      <c r="O23" s="11">
        <f t="shared" si="7"/>
        <v>62</v>
      </c>
      <c r="Q23" s="26">
        <f t="shared" si="8"/>
        <v>84</v>
      </c>
      <c r="R23" s="27">
        <f t="shared" ca="1" si="8"/>
        <v>91</v>
      </c>
      <c r="S23" s="6">
        <f t="shared" si="9"/>
        <v>91</v>
      </c>
      <c r="T23" s="11">
        <f t="shared" si="10"/>
        <v>89</v>
      </c>
      <c r="U23" s="11">
        <f t="shared" si="11"/>
        <v>85</v>
      </c>
      <c r="V23" s="11">
        <f t="shared" si="12"/>
        <v>92</v>
      </c>
      <c r="W23" s="11">
        <f t="shared" si="13"/>
        <v>88</v>
      </c>
    </row>
    <row r="24" spans="1:23" x14ac:dyDescent="0.25">
      <c r="A24" s="26">
        <f t="shared" si="14"/>
        <v>15</v>
      </c>
      <c r="B24" s="27" cm="1">
        <f t="array" aca="1" ref="B24" ca="1">INDIRECT(CONCATENATE("R"&amp;ROW()&amp;"C"&amp;(COLUMN()+CODE(Grades!$A$12)-CODE("G"))),FALSE)</f>
        <v>50</v>
      </c>
      <c r="C24" s="6">
        <f>MAX(MIN(ROUND(A24+((D$3-D$2)/(100-D$2))*(100-A24),0),IF(Grades!$A$9,100,999999)),IF(Grades!$A$8,A24,0))</f>
        <v>50</v>
      </c>
      <c r="D24" s="11">
        <f>MAX(MIN(ROUND(D$3+10*(A24-D$2)/D$4,0),IF(Grades!$A$9,100,999999)),IF(Grades!$A$8,A24,0))</f>
        <v>55</v>
      </c>
      <c r="E24" s="16">
        <f>MAX(MIN(A24+(100-D$5),IF(Grades!$A$9,100,999999)),IF(Grades!$A$8,A24,0))</f>
        <v>16</v>
      </c>
      <c r="F24" s="11">
        <f>MAX(MIN(ROUND(SQRT(A24/100)*100,0),IF(Grades!$A$9,100,999999)),IF(Grades!$A$8,A24,0))</f>
        <v>39</v>
      </c>
      <c r="G24" s="11">
        <f>MAX(MIN(ROUND(A24*Grades!$A$6+Grades!$A$7,0),IF(Grades!$A$9,100,999999)),IF(Grades!$A$8,A24,0))</f>
        <v>36</v>
      </c>
      <c r="I24" s="26">
        <f t="shared" si="2"/>
        <v>50</v>
      </c>
      <c r="J24" s="27">
        <f t="shared" ca="1" si="2"/>
        <v>71</v>
      </c>
      <c r="K24" s="6">
        <f t="shared" si="3"/>
        <v>71</v>
      </c>
      <c r="L24" s="11">
        <f t="shared" si="4"/>
        <v>72</v>
      </c>
      <c r="M24" s="11">
        <f t="shared" si="5"/>
        <v>51</v>
      </c>
      <c r="N24" s="11">
        <f t="shared" si="6"/>
        <v>71</v>
      </c>
      <c r="O24" s="11">
        <f t="shared" si="7"/>
        <v>63</v>
      </c>
      <c r="Q24" s="26">
        <f t="shared" si="8"/>
        <v>85</v>
      </c>
      <c r="R24" s="27">
        <f t="shared" ca="1" si="8"/>
        <v>91</v>
      </c>
      <c r="S24" s="6">
        <f t="shared" si="9"/>
        <v>91</v>
      </c>
      <c r="T24" s="11">
        <f t="shared" si="10"/>
        <v>89</v>
      </c>
      <c r="U24" s="11">
        <f t="shared" si="11"/>
        <v>86</v>
      </c>
      <c r="V24" s="11">
        <f t="shared" si="12"/>
        <v>92</v>
      </c>
      <c r="W24" s="11">
        <f t="shared" si="13"/>
        <v>89</v>
      </c>
    </row>
    <row r="25" spans="1:23" x14ac:dyDescent="0.25">
      <c r="A25" s="26">
        <f t="shared" si="14"/>
        <v>16</v>
      </c>
      <c r="B25" s="27" cm="1">
        <f t="array" aca="1" ref="B25" ca="1">INDIRECT(CONCATENATE("R"&amp;ROW()&amp;"C"&amp;(COLUMN()+CODE(Grades!$A$12)-CODE("G"))),FALSE)</f>
        <v>51</v>
      </c>
      <c r="C25" s="6">
        <f>MAX(MIN(ROUND(A25+((D$3-D$2)/(100-D$2))*(100-A25),0),IF(Grades!$A$9,100,999999)),IF(Grades!$A$8,A25,0))</f>
        <v>51</v>
      </c>
      <c r="D25" s="11">
        <f>MAX(MIN(ROUND(D$3+10*(A25-D$2)/D$4,0),IF(Grades!$A$9,100,999999)),IF(Grades!$A$8,A25,0))</f>
        <v>56</v>
      </c>
      <c r="E25" s="16">
        <f>MAX(MIN(A25+(100-D$5),IF(Grades!$A$9,100,999999)),IF(Grades!$A$8,A25,0))</f>
        <v>17</v>
      </c>
      <c r="F25" s="11">
        <f>MAX(MIN(ROUND(SQRT(A25/100)*100,0),IF(Grades!$A$9,100,999999)),IF(Grades!$A$8,A25,0))</f>
        <v>40</v>
      </c>
      <c r="G25" s="11">
        <f>MAX(MIN(ROUND(A25*Grades!$A$6+Grades!$A$7,0),IF(Grades!$A$9,100,999999)),IF(Grades!$A$8,A25,0))</f>
        <v>37</v>
      </c>
      <c r="I25" s="26">
        <f t="shared" si="2"/>
        <v>51</v>
      </c>
      <c r="J25" s="27">
        <f t="shared" ca="1" si="2"/>
        <v>71</v>
      </c>
      <c r="K25" s="6">
        <f t="shared" si="3"/>
        <v>71</v>
      </c>
      <c r="L25" s="11">
        <f t="shared" si="4"/>
        <v>73</v>
      </c>
      <c r="M25" s="11">
        <f t="shared" si="5"/>
        <v>52</v>
      </c>
      <c r="N25" s="11">
        <f t="shared" si="6"/>
        <v>71</v>
      </c>
      <c r="O25" s="11">
        <f t="shared" si="7"/>
        <v>63</v>
      </c>
      <c r="Q25" s="26">
        <f t="shared" si="8"/>
        <v>86</v>
      </c>
      <c r="R25" s="27">
        <f t="shared" ca="1" si="8"/>
        <v>92</v>
      </c>
      <c r="S25" s="6">
        <f t="shared" si="9"/>
        <v>92</v>
      </c>
      <c r="T25" s="11">
        <f t="shared" si="10"/>
        <v>90</v>
      </c>
      <c r="U25" s="11">
        <f t="shared" si="11"/>
        <v>87</v>
      </c>
      <c r="V25" s="11">
        <f t="shared" si="12"/>
        <v>93</v>
      </c>
      <c r="W25" s="11">
        <f t="shared" si="13"/>
        <v>90</v>
      </c>
    </row>
    <row r="26" spans="1:23" x14ac:dyDescent="0.25">
      <c r="A26" s="26">
        <f t="shared" si="14"/>
        <v>17</v>
      </c>
      <c r="B26" s="27" cm="1">
        <f t="array" aca="1" ref="B26" ca="1">INDIRECT(CONCATENATE("R"&amp;ROW()&amp;"C"&amp;(COLUMN()+CODE(Grades!$A$12)-CODE("G"))),FALSE)</f>
        <v>51</v>
      </c>
      <c r="C26" s="6">
        <f>MAX(MIN(ROUND(A26+((D$3-D$2)/(100-D$2))*(100-A26),0),IF(Grades!$A$9,100,999999)),IF(Grades!$A$8,A26,0))</f>
        <v>51</v>
      </c>
      <c r="D26" s="11">
        <f>MAX(MIN(ROUND(D$3+10*(A26-D$2)/D$4,0),IF(Grades!$A$9,100,999999)),IF(Grades!$A$8,A26,0))</f>
        <v>56</v>
      </c>
      <c r="E26" s="16">
        <f>MAX(MIN(A26+(100-D$5),IF(Grades!$A$9,100,999999)),IF(Grades!$A$8,A26,0))</f>
        <v>18</v>
      </c>
      <c r="F26" s="11">
        <f>MAX(MIN(ROUND(SQRT(A26/100)*100,0),IF(Grades!$A$9,100,999999)),IF(Grades!$A$8,A26,0))</f>
        <v>41</v>
      </c>
      <c r="G26" s="11">
        <f>MAX(MIN(ROUND(A26*Grades!$A$6+Grades!$A$7,0),IF(Grades!$A$9,100,999999)),IF(Grades!$A$8,A26,0))</f>
        <v>38</v>
      </c>
      <c r="I26" s="26">
        <f t="shared" si="2"/>
        <v>52</v>
      </c>
      <c r="J26" s="27">
        <f t="shared" ca="1" si="2"/>
        <v>72</v>
      </c>
      <c r="K26" s="6">
        <f t="shared" si="3"/>
        <v>72</v>
      </c>
      <c r="L26" s="11">
        <f t="shared" si="4"/>
        <v>73</v>
      </c>
      <c r="M26" s="11">
        <f t="shared" si="5"/>
        <v>53</v>
      </c>
      <c r="N26" s="11">
        <f t="shared" si="6"/>
        <v>72</v>
      </c>
      <c r="O26" s="11">
        <f t="shared" si="7"/>
        <v>64</v>
      </c>
      <c r="Q26" s="26">
        <f t="shared" si="8"/>
        <v>87</v>
      </c>
      <c r="R26" s="27">
        <f t="shared" ca="1" si="8"/>
        <v>92</v>
      </c>
      <c r="S26" s="6">
        <f t="shared" si="9"/>
        <v>92</v>
      </c>
      <c r="T26" s="11">
        <f t="shared" si="10"/>
        <v>90</v>
      </c>
      <c r="U26" s="11">
        <f t="shared" si="11"/>
        <v>88</v>
      </c>
      <c r="V26" s="11">
        <f t="shared" si="12"/>
        <v>93</v>
      </c>
      <c r="W26" s="11">
        <f t="shared" si="13"/>
        <v>90</v>
      </c>
    </row>
    <row r="27" spans="1:23" x14ac:dyDescent="0.25">
      <c r="A27" s="26">
        <f t="shared" si="14"/>
        <v>18</v>
      </c>
      <c r="B27" s="27" cm="1">
        <f t="array" aca="1" ref="B27" ca="1">INDIRECT(CONCATENATE("R"&amp;ROW()&amp;"C"&amp;(COLUMN()+CODE(Grades!$A$12)-CODE("G"))),FALSE)</f>
        <v>52</v>
      </c>
      <c r="C27" s="6">
        <f>MAX(MIN(ROUND(A27+((D$3-D$2)/(100-D$2))*(100-A27),0),IF(Grades!$A$9,100,999999)),IF(Grades!$A$8,A27,0))</f>
        <v>52</v>
      </c>
      <c r="D27" s="11">
        <f>MAX(MIN(ROUND(D$3+10*(A27-D$2)/D$4,0),IF(Grades!$A$9,100,999999)),IF(Grades!$A$8,A27,0))</f>
        <v>57</v>
      </c>
      <c r="E27" s="16">
        <f>MAX(MIN(A27+(100-D$5),IF(Grades!$A$9,100,999999)),IF(Grades!$A$8,A27,0))</f>
        <v>19</v>
      </c>
      <c r="F27" s="11">
        <f>MAX(MIN(ROUND(SQRT(A27/100)*100,0),IF(Grades!$A$9,100,999999)),IF(Grades!$A$8,A27,0))</f>
        <v>42</v>
      </c>
      <c r="G27" s="11">
        <f>MAX(MIN(ROUND(A27*Grades!$A$6+Grades!$A$7,0),IF(Grades!$A$9,100,999999)),IF(Grades!$A$8,A27,0))</f>
        <v>39</v>
      </c>
      <c r="I27" s="26">
        <f t="shared" si="2"/>
        <v>53</v>
      </c>
      <c r="J27" s="27">
        <f t="shared" ca="1" si="2"/>
        <v>72</v>
      </c>
      <c r="K27" s="6">
        <f t="shared" si="3"/>
        <v>72</v>
      </c>
      <c r="L27" s="11">
        <f t="shared" si="4"/>
        <v>74</v>
      </c>
      <c r="M27" s="11">
        <f t="shared" si="5"/>
        <v>54</v>
      </c>
      <c r="N27" s="11">
        <f t="shared" si="6"/>
        <v>73</v>
      </c>
      <c r="O27" s="11">
        <f t="shared" si="7"/>
        <v>65</v>
      </c>
      <c r="Q27" s="26">
        <f t="shared" si="8"/>
        <v>88</v>
      </c>
      <c r="R27" s="27">
        <f t="shared" ca="1" si="8"/>
        <v>93</v>
      </c>
      <c r="S27" s="6">
        <f t="shared" si="9"/>
        <v>93</v>
      </c>
      <c r="T27" s="11">
        <f t="shared" si="10"/>
        <v>91</v>
      </c>
      <c r="U27" s="11">
        <f t="shared" si="11"/>
        <v>89</v>
      </c>
      <c r="V27" s="11">
        <f t="shared" si="12"/>
        <v>94</v>
      </c>
      <c r="W27" s="11">
        <f t="shared" si="13"/>
        <v>91</v>
      </c>
    </row>
    <row r="28" spans="1:23" x14ac:dyDescent="0.25">
      <c r="A28" s="26">
        <f t="shared" si="14"/>
        <v>19</v>
      </c>
      <c r="B28" s="27" cm="1">
        <f t="array" aca="1" ref="B28" ca="1">INDIRECT(CONCATENATE("R"&amp;ROW()&amp;"C"&amp;(COLUMN()+CODE(Grades!$A$12)-CODE("G"))),FALSE)</f>
        <v>52</v>
      </c>
      <c r="C28" s="6">
        <f>MAX(MIN(ROUND(A28+((D$3-D$2)/(100-D$2))*(100-A28),0),IF(Grades!$A$9,100,999999)),IF(Grades!$A$8,A28,0))</f>
        <v>52</v>
      </c>
      <c r="D28" s="11">
        <f>MAX(MIN(ROUND(D$3+10*(A28-D$2)/D$4,0),IF(Grades!$A$9,100,999999)),IF(Grades!$A$8,A28,0))</f>
        <v>57</v>
      </c>
      <c r="E28" s="16">
        <f>MAX(MIN(A28+(100-D$5),IF(Grades!$A$9,100,999999)),IF(Grades!$A$8,A28,0))</f>
        <v>20</v>
      </c>
      <c r="F28" s="11">
        <f>MAX(MIN(ROUND(SQRT(A28/100)*100,0),IF(Grades!$A$9,100,999999)),IF(Grades!$A$8,A28,0))</f>
        <v>44</v>
      </c>
      <c r="G28" s="11">
        <f>MAX(MIN(ROUND(A28*Grades!$A$6+Grades!$A$7,0),IF(Grades!$A$9,100,999999)),IF(Grades!$A$8,A28,0))</f>
        <v>39</v>
      </c>
      <c r="I28" s="26">
        <f t="shared" si="2"/>
        <v>54</v>
      </c>
      <c r="J28" s="27">
        <f t="shared" ca="1" si="2"/>
        <v>73</v>
      </c>
      <c r="K28" s="6">
        <f t="shared" si="3"/>
        <v>73</v>
      </c>
      <c r="L28" s="11">
        <f t="shared" si="4"/>
        <v>74</v>
      </c>
      <c r="M28" s="11">
        <f t="shared" si="5"/>
        <v>55</v>
      </c>
      <c r="N28" s="11">
        <f t="shared" si="6"/>
        <v>73</v>
      </c>
      <c r="O28" s="11">
        <f t="shared" si="7"/>
        <v>66</v>
      </c>
      <c r="Q28" s="26">
        <f t="shared" si="8"/>
        <v>89</v>
      </c>
      <c r="R28" s="27">
        <f t="shared" ca="1" si="8"/>
        <v>94</v>
      </c>
      <c r="S28" s="6">
        <f t="shared" si="9"/>
        <v>94</v>
      </c>
      <c r="T28" s="11">
        <f t="shared" si="10"/>
        <v>91</v>
      </c>
      <c r="U28" s="11">
        <f t="shared" si="11"/>
        <v>90</v>
      </c>
      <c r="V28" s="11">
        <f t="shared" si="12"/>
        <v>94</v>
      </c>
      <c r="W28" s="11">
        <f t="shared" si="13"/>
        <v>92</v>
      </c>
    </row>
    <row r="29" spans="1:23" x14ac:dyDescent="0.25">
      <c r="A29" s="26">
        <f t="shared" si="14"/>
        <v>20</v>
      </c>
      <c r="B29" s="27" cm="1">
        <f t="array" aca="1" ref="B29" ca="1">INDIRECT(CONCATENATE("R"&amp;ROW()&amp;"C"&amp;(COLUMN()+CODE(Grades!$A$12)-CODE("G"))),FALSE)</f>
        <v>53</v>
      </c>
      <c r="C29" s="6">
        <f>MAX(MIN(ROUND(A29+((D$3-D$2)/(100-D$2))*(100-A29),0),IF(Grades!$A$9,100,999999)),IF(Grades!$A$8,A29,0))</f>
        <v>53</v>
      </c>
      <c r="D29" s="11">
        <f>MAX(MIN(ROUND(D$3+10*(A29-D$2)/D$4,0),IF(Grades!$A$9,100,999999)),IF(Grades!$A$8,A29,0))</f>
        <v>58</v>
      </c>
      <c r="E29" s="16">
        <f>MAX(MIN(A29+(100-D$5),IF(Grades!$A$9,100,999999)),IF(Grades!$A$8,A29,0))</f>
        <v>21</v>
      </c>
      <c r="F29" s="11">
        <f>MAX(MIN(ROUND(SQRT(A29/100)*100,0),IF(Grades!$A$9,100,999999)),IF(Grades!$A$8,A29,0))</f>
        <v>45</v>
      </c>
      <c r="G29" s="11">
        <f>MAX(MIN(ROUND(A29*Grades!$A$6+Grades!$A$7,0),IF(Grades!$A$9,100,999999)),IF(Grades!$A$8,A29,0))</f>
        <v>40</v>
      </c>
      <c r="I29" s="26">
        <f t="shared" si="2"/>
        <v>55</v>
      </c>
      <c r="J29" s="27">
        <f t="shared" ca="1" si="2"/>
        <v>74</v>
      </c>
      <c r="K29" s="6">
        <f t="shared" si="3"/>
        <v>74</v>
      </c>
      <c r="L29" s="11">
        <f t="shared" si="4"/>
        <v>75</v>
      </c>
      <c r="M29" s="11">
        <f t="shared" si="5"/>
        <v>56</v>
      </c>
      <c r="N29" s="11">
        <f t="shared" si="6"/>
        <v>74</v>
      </c>
      <c r="O29" s="11">
        <f t="shared" si="7"/>
        <v>66</v>
      </c>
      <c r="Q29" s="26">
        <f t="shared" si="8"/>
        <v>90</v>
      </c>
      <c r="R29" s="27">
        <f t="shared" ca="1" si="8"/>
        <v>94</v>
      </c>
      <c r="S29" s="6">
        <f t="shared" si="9"/>
        <v>94</v>
      </c>
      <c r="T29" s="11">
        <f t="shared" si="10"/>
        <v>92</v>
      </c>
      <c r="U29" s="11">
        <f t="shared" si="11"/>
        <v>91</v>
      </c>
      <c r="V29" s="11">
        <f t="shared" si="12"/>
        <v>95</v>
      </c>
      <c r="W29" s="11">
        <f t="shared" si="13"/>
        <v>93</v>
      </c>
    </row>
    <row r="30" spans="1:23" x14ac:dyDescent="0.25">
      <c r="A30" s="26">
        <f t="shared" si="14"/>
        <v>21</v>
      </c>
      <c r="B30" s="27" cm="1">
        <f t="array" aca="1" ref="B30" ca="1">INDIRECT(CONCATENATE("R"&amp;ROW()&amp;"C"&amp;(COLUMN()+CODE(Grades!$A$12)-CODE("G"))),FALSE)</f>
        <v>54</v>
      </c>
      <c r="C30" s="6">
        <f>MAX(MIN(ROUND(A30+((D$3-D$2)/(100-D$2))*(100-A30),0),IF(Grades!$A$9,100,999999)),IF(Grades!$A$8,A30,0))</f>
        <v>54</v>
      </c>
      <c r="D30" s="11">
        <f>MAX(MIN(ROUND(D$3+10*(A30-D$2)/D$4,0),IF(Grades!$A$9,100,999999)),IF(Grades!$A$8,A30,0))</f>
        <v>58</v>
      </c>
      <c r="E30" s="16">
        <f>MAX(MIN(A30+(100-D$5),IF(Grades!$A$9,100,999999)),IF(Grades!$A$8,A30,0))</f>
        <v>22</v>
      </c>
      <c r="F30" s="11">
        <f>MAX(MIN(ROUND(SQRT(A30/100)*100,0),IF(Grades!$A$9,100,999999)),IF(Grades!$A$8,A30,0))</f>
        <v>46</v>
      </c>
      <c r="G30" s="11">
        <f>MAX(MIN(ROUND(A30*Grades!$A$6+Grades!$A$7,0),IF(Grades!$A$9,100,999999)),IF(Grades!$A$8,A30,0))</f>
        <v>41</v>
      </c>
      <c r="I30" s="26">
        <f t="shared" si="2"/>
        <v>56</v>
      </c>
      <c r="J30" s="27">
        <f t="shared" ca="1" si="2"/>
        <v>74</v>
      </c>
      <c r="K30" s="6">
        <f t="shared" si="3"/>
        <v>74</v>
      </c>
      <c r="L30" s="11">
        <f t="shared" si="4"/>
        <v>75</v>
      </c>
      <c r="M30" s="11">
        <f t="shared" si="5"/>
        <v>57</v>
      </c>
      <c r="N30" s="11">
        <f t="shared" si="6"/>
        <v>75</v>
      </c>
      <c r="O30" s="11">
        <f t="shared" si="7"/>
        <v>67</v>
      </c>
      <c r="Q30" s="26">
        <f t="shared" si="8"/>
        <v>91</v>
      </c>
      <c r="R30" s="27">
        <f t="shared" ca="1" si="8"/>
        <v>95</v>
      </c>
      <c r="S30" s="6">
        <f t="shared" si="9"/>
        <v>95</v>
      </c>
      <c r="T30" s="11">
        <f t="shared" si="10"/>
        <v>92</v>
      </c>
      <c r="U30" s="11">
        <f t="shared" si="11"/>
        <v>92</v>
      </c>
      <c r="V30" s="11">
        <f t="shared" si="12"/>
        <v>95</v>
      </c>
      <c r="W30" s="11">
        <f t="shared" si="13"/>
        <v>93</v>
      </c>
    </row>
    <row r="31" spans="1:23" x14ac:dyDescent="0.25">
      <c r="A31" s="26">
        <f t="shared" si="14"/>
        <v>22</v>
      </c>
      <c r="B31" s="27" cm="1">
        <f t="array" aca="1" ref="B31" ca="1">INDIRECT(CONCATENATE("R"&amp;ROW()&amp;"C"&amp;(COLUMN()+CODE(Grades!$A$12)-CODE("G"))),FALSE)</f>
        <v>54</v>
      </c>
      <c r="C31" s="6">
        <f>MAX(MIN(ROUND(A31+((D$3-D$2)/(100-D$2))*(100-A31),0),IF(Grades!$A$9,100,999999)),IF(Grades!$A$8,A31,0))</f>
        <v>54</v>
      </c>
      <c r="D31" s="11">
        <f>MAX(MIN(ROUND(D$3+10*(A31-D$2)/D$4,0),IF(Grades!$A$9,100,999999)),IF(Grades!$A$8,A31,0))</f>
        <v>59</v>
      </c>
      <c r="E31" s="16">
        <f>MAX(MIN(A31+(100-D$5),IF(Grades!$A$9,100,999999)),IF(Grades!$A$8,A31,0))</f>
        <v>23</v>
      </c>
      <c r="F31" s="11">
        <f>MAX(MIN(ROUND(SQRT(A31/100)*100,0),IF(Grades!$A$9,100,999999)),IF(Grades!$A$8,A31,0))</f>
        <v>47</v>
      </c>
      <c r="G31" s="11">
        <f>MAX(MIN(ROUND(A31*Grades!$A$6+Grades!$A$7,0),IF(Grades!$A$9,100,999999)),IF(Grades!$A$8,A31,0))</f>
        <v>42</v>
      </c>
      <c r="I31" s="26">
        <f t="shared" si="2"/>
        <v>57</v>
      </c>
      <c r="J31" s="27">
        <f t="shared" ca="1" si="2"/>
        <v>75</v>
      </c>
      <c r="K31" s="6">
        <f t="shared" si="3"/>
        <v>75</v>
      </c>
      <c r="L31" s="11">
        <f t="shared" si="4"/>
        <v>76</v>
      </c>
      <c r="M31" s="11">
        <f t="shared" si="5"/>
        <v>58</v>
      </c>
      <c r="N31" s="11">
        <f t="shared" si="6"/>
        <v>75</v>
      </c>
      <c r="O31" s="11">
        <f t="shared" si="7"/>
        <v>68</v>
      </c>
      <c r="Q31" s="26">
        <f t="shared" si="8"/>
        <v>92</v>
      </c>
      <c r="R31" s="27">
        <f t="shared" ca="1" si="8"/>
        <v>95</v>
      </c>
      <c r="S31" s="6">
        <f t="shared" si="9"/>
        <v>95</v>
      </c>
      <c r="T31" s="11">
        <f t="shared" si="10"/>
        <v>93</v>
      </c>
      <c r="U31" s="11">
        <f t="shared" si="11"/>
        <v>93</v>
      </c>
      <c r="V31" s="11">
        <f t="shared" si="12"/>
        <v>96</v>
      </c>
      <c r="W31" s="11">
        <f t="shared" si="13"/>
        <v>94</v>
      </c>
    </row>
    <row r="32" spans="1:23" x14ac:dyDescent="0.25">
      <c r="A32" s="26">
        <f t="shared" si="14"/>
        <v>23</v>
      </c>
      <c r="B32" s="27" cm="1">
        <f t="array" aca="1" ref="B32" ca="1">INDIRECT(CONCATENATE("R"&amp;ROW()&amp;"C"&amp;(COLUMN()+CODE(Grades!$A$12)-CODE("G"))),FALSE)</f>
        <v>55</v>
      </c>
      <c r="C32" s="6">
        <f>MAX(MIN(ROUND(A32+((D$3-D$2)/(100-D$2))*(100-A32),0),IF(Grades!$A$9,100,999999)),IF(Grades!$A$8,A32,0))</f>
        <v>55</v>
      </c>
      <c r="D32" s="11">
        <f>MAX(MIN(ROUND(D$3+10*(A32-D$2)/D$4,0),IF(Grades!$A$9,100,999999)),IF(Grades!$A$8,A32,0))</f>
        <v>59</v>
      </c>
      <c r="E32" s="16">
        <f>MAX(MIN(A32+(100-D$5),IF(Grades!$A$9,100,999999)),IF(Grades!$A$8,A32,0))</f>
        <v>24</v>
      </c>
      <c r="F32" s="11">
        <f>MAX(MIN(ROUND(SQRT(A32/100)*100,0),IF(Grades!$A$9,100,999999)),IF(Grades!$A$8,A32,0))</f>
        <v>48</v>
      </c>
      <c r="G32" s="11">
        <f>MAX(MIN(ROUND(A32*Grades!$A$6+Grades!$A$7,0),IF(Grades!$A$9,100,999999)),IF(Grades!$A$8,A32,0))</f>
        <v>42</v>
      </c>
      <c r="I32" s="26">
        <f t="shared" si="2"/>
        <v>58</v>
      </c>
      <c r="J32" s="27">
        <f t="shared" ca="1" si="2"/>
        <v>75</v>
      </c>
      <c r="K32" s="6">
        <f t="shared" si="3"/>
        <v>75</v>
      </c>
      <c r="L32" s="11">
        <f t="shared" si="4"/>
        <v>76</v>
      </c>
      <c r="M32" s="11">
        <f t="shared" si="5"/>
        <v>59</v>
      </c>
      <c r="N32" s="11">
        <f t="shared" si="6"/>
        <v>76</v>
      </c>
      <c r="O32" s="11">
        <f t="shared" si="7"/>
        <v>69</v>
      </c>
      <c r="Q32" s="26">
        <f t="shared" si="8"/>
        <v>93</v>
      </c>
      <c r="R32" s="27">
        <f t="shared" ca="1" si="8"/>
        <v>96</v>
      </c>
      <c r="S32" s="6">
        <f t="shared" si="9"/>
        <v>96</v>
      </c>
      <c r="T32" s="11">
        <f t="shared" si="10"/>
        <v>93</v>
      </c>
      <c r="U32" s="11">
        <f t="shared" si="11"/>
        <v>94</v>
      </c>
      <c r="V32" s="11">
        <f t="shared" si="12"/>
        <v>96</v>
      </c>
      <c r="W32" s="11">
        <f t="shared" si="13"/>
        <v>95</v>
      </c>
    </row>
    <row r="33" spans="1:23" x14ac:dyDescent="0.25">
      <c r="A33" s="26">
        <f t="shared" si="14"/>
        <v>24</v>
      </c>
      <c r="B33" s="27" cm="1">
        <f t="array" aca="1" ref="B33" ca="1">INDIRECT(CONCATENATE("R"&amp;ROW()&amp;"C"&amp;(COLUMN()+CODE(Grades!$A$12)-CODE("G"))),FALSE)</f>
        <v>55</v>
      </c>
      <c r="C33" s="6">
        <f>MAX(MIN(ROUND(A33+((D$3-D$2)/(100-D$2))*(100-A33),0),IF(Grades!$A$9,100,999999)),IF(Grades!$A$8,A33,0))</f>
        <v>55</v>
      </c>
      <c r="D33" s="11">
        <f>MAX(MIN(ROUND(D$3+10*(A33-D$2)/D$4,0),IF(Grades!$A$9,100,999999)),IF(Grades!$A$8,A33,0))</f>
        <v>60</v>
      </c>
      <c r="E33" s="16">
        <f>MAX(MIN(A33+(100-D$5),IF(Grades!$A$9,100,999999)),IF(Grades!$A$8,A33,0))</f>
        <v>25</v>
      </c>
      <c r="F33" s="11">
        <f>MAX(MIN(ROUND(SQRT(A33/100)*100,0),IF(Grades!$A$9,100,999999)),IF(Grades!$A$8,A33,0))</f>
        <v>49</v>
      </c>
      <c r="G33" s="11">
        <f>MAX(MIN(ROUND(A33*Grades!$A$6+Grades!$A$7,0),IF(Grades!$A$9,100,999999)),IF(Grades!$A$8,A33,0))</f>
        <v>43</v>
      </c>
      <c r="I33" s="26">
        <f t="shared" si="2"/>
        <v>59</v>
      </c>
      <c r="J33" s="27">
        <f t="shared" ca="1" si="2"/>
        <v>76</v>
      </c>
      <c r="K33" s="6">
        <f t="shared" si="3"/>
        <v>76</v>
      </c>
      <c r="L33" s="11">
        <f t="shared" si="4"/>
        <v>77</v>
      </c>
      <c r="M33" s="11">
        <f t="shared" si="5"/>
        <v>60</v>
      </c>
      <c r="N33" s="11">
        <f t="shared" si="6"/>
        <v>77</v>
      </c>
      <c r="O33" s="11">
        <f t="shared" si="7"/>
        <v>69</v>
      </c>
      <c r="Q33" s="26">
        <f t="shared" si="8"/>
        <v>94</v>
      </c>
      <c r="R33" s="27">
        <f t="shared" ca="1" si="8"/>
        <v>96</v>
      </c>
      <c r="S33" s="6">
        <f t="shared" si="9"/>
        <v>96</v>
      </c>
      <c r="T33" s="11">
        <f t="shared" si="10"/>
        <v>94</v>
      </c>
      <c r="U33" s="11">
        <f t="shared" si="11"/>
        <v>95</v>
      </c>
      <c r="V33" s="11">
        <f t="shared" si="12"/>
        <v>97</v>
      </c>
      <c r="W33" s="11">
        <f t="shared" si="13"/>
        <v>96</v>
      </c>
    </row>
    <row r="34" spans="1:23" x14ac:dyDescent="0.25">
      <c r="A34" s="26">
        <f t="shared" si="14"/>
        <v>25</v>
      </c>
      <c r="B34" s="27" cm="1">
        <f t="array" aca="1" ref="B34" ca="1">INDIRECT(CONCATENATE("R"&amp;ROW()&amp;"C"&amp;(COLUMN()+CODE(Grades!$A$12)-CODE("G"))),FALSE)</f>
        <v>56</v>
      </c>
      <c r="C34" s="6">
        <f>MAX(MIN(ROUND(A34+((D$3-D$2)/(100-D$2))*(100-A34),0),IF(Grades!$A$9,100,999999)),IF(Grades!$A$8,A34,0))</f>
        <v>56</v>
      </c>
      <c r="D34" s="11">
        <f>MAX(MIN(ROUND(D$3+10*(A34-D$2)/D$4,0),IF(Grades!$A$9,100,999999)),IF(Grades!$A$8,A34,0))</f>
        <v>60</v>
      </c>
      <c r="E34" s="16">
        <f>MAX(MIN(A34+(100-D$5),IF(Grades!$A$9,100,999999)),IF(Grades!$A$8,A34,0))</f>
        <v>26</v>
      </c>
      <c r="F34" s="11">
        <f>MAX(MIN(ROUND(SQRT(A34/100)*100,0),IF(Grades!$A$9,100,999999)),IF(Grades!$A$8,A34,0))</f>
        <v>50</v>
      </c>
      <c r="G34" s="11">
        <f>MAX(MIN(ROUND(A34*Grades!$A$6+Grades!$A$7,0),IF(Grades!$A$9,100,999999)),IF(Grades!$A$8,A34,0))</f>
        <v>44</v>
      </c>
      <c r="I34" s="26">
        <f t="shared" si="2"/>
        <v>60</v>
      </c>
      <c r="J34" s="27">
        <f t="shared" ca="1" si="2"/>
        <v>76</v>
      </c>
      <c r="K34" s="6">
        <f t="shared" si="3"/>
        <v>76</v>
      </c>
      <c r="L34" s="11">
        <f t="shared" si="4"/>
        <v>77</v>
      </c>
      <c r="M34" s="11">
        <f t="shared" si="5"/>
        <v>61</v>
      </c>
      <c r="N34" s="11">
        <f t="shared" si="6"/>
        <v>77</v>
      </c>
      <c r="O34" s="11">
        <f t="shared" si="7"/>
        <v>70</v>
      </c>
      <c r="Q34" s="26">
        <f t="shared" si="8"/>
        <v>95</v>
      </c>
      <c r="R34" s="27">
        <f t="shared" ca="1" si="8"/>
        <v>97</v>
      </c>
      <c r="S34" s="6">
        <f t="shared" si="9"/>
        <v>97</v>
      </c>
      <c r="T34" s="11">
        <f t="shared" si="10"/>
        <v>95</v>
      </c>
      <c r="U34" s="11">
        <f t="shared" si="11"/>
        <v>96</v>
      </c>
      <c r="V34" s="11">
        <f t="shared" si="12"/>
        <v>97</v>
      </c>
      <c r="W34" s="11">
        <f t="shared" si="13"/>
        <v>96</v>
      </c>
    </row>
    <row r="35" spans="1:23" x14ac:dyDescent="0.25">
      <c r="A35" s="26">
        <f t="shared" si="14"/>
        <v>26</v>
      </c>
      <c r="B35" s="27" cm="1">
        <f t="array" aca="1" ref="B35" ca="1">INDIRECT(CONCATENATE("R"&amp;ROW()&amp;"C"&amp;(COLUMN()+CODE(Grades!$A$12)-CODE("G"))),FALSE)</f>
        <v>56</v>
      </c>
      <c r="C35" s="6">
        <f>MAX(MIN(ROUND(A35+((D$3-D$2)/(100-D$2))*(100-A35),0),IF(Grades!$A$9,100,999999)),IF(Grades!$A$8,A35,0))</f>
        <v>56</v>
      </c>
      <c r="D35" s="11">
        <f>MAX(MIN(ROUND(D$3+10*(A35-D$2)/D$4,0),IF(Grades!$A$9,100,999999)),IF(Grades!$A$8,A35,0))</f>
        <v>61</v>
      </c>
      <c r="E35" s="16">
        <f>MAX(MIN(A35+(100-D$5),IF(Grades!$A$9,100,999999)),IF(Grades!$A$8,A35,0))</f>
        <v>27</v>
      </c>
      <c r="F35" s="11">
        <f>MAX(MIN(ROUND(SQRT(A35/100)*100,0),IF(Grades!$A$9,100,999999)),IF(Grades!$A$8,A35,0))</f>
        <v>51</v>
      </c>
      <c r="G35" s="11">
        <f>MAX(MIN(ROUND(A35*Grades!$A$6+Grades!$A$7,0),IF(Grades!$A$9,100,999999)),IF(Grades!$A$8,A35,0))</f>
        <v>45</v>
      </c>
      <c r="I35" s="26">
        <f t="shared" si="2"/>
        <v>61</v>
      </c>
      <c r="J35" s="27">
        <f t="shared" ca="1" si="2"/>
        <v>77</v>
      </c>
      <c r="K35" s="6">
        <f t="shared" si="3"/>
        <v>77</v>
      </c>
      <c r="L35" s="11">
        <f t="shared" si="4"/>
        <v>78</v>
      </c>
      <c r="M35" s="11">
        <f t="shared" si="5"/>
        <v>62</v>
      </c>
      <c r="N35" s="11">
        <f t="shared" si="6"/>
        <v>78</v>
      </c>
      <c r="O35" s="11">
        <f t="shared" si="7"/>
        <v>71</v>
      </c>
      <c r="Q35" s="26">
        <f t="shared" si="8"/>
        <v>96</v>
      </c>
      <c r="R35" s="27">
        <f t="shared" ca="1" si="8"/>
        <v>98</v>
      </c>
      <c r="S35" s="6">
        <f t="shared" si="9"/>
        <v>98</v>
      </c>
      <c r="T35" s="11">
        <f t="shared" si="10"/>
        <v>96</v>
      </c>
      <c r="U35" s="11">
        <f t="shared" si="11"/>
        <v>97</v>
      </c>
      <c r="V35" s="11">
        <f t="shared" si="12"/>
        <v>98</v>
      </c>
      <c r="W35" s="11">
        <f t="shared" si="13"/>
        <v>97</v>
      </c>
    </row>
    <row r="36" spans="1:23" x14ac:dyDescent="0.25">
      <c r="A36" s="26">
        <f t="shared" si="14"/>
        <v>27</v>
      </c>
      <c r="B36" s="27" cm="1">
        <f t="array" aca="1" ref="B36" ca="1">INDIRECT(CONCATENATE("R"&amp;ROW()&amp;"C"&amp;(COLUMN()+CODE(Grades!$A$12)-CODE("G"))),FALSE)</f>
        <v>57</v>
      </c>
      <c r="C36" s="6">
        <f>MAX(MIN(ROUND(A36+((D$3-D$2)/(100-D$2))*(100-A36),0),IF(Grades!$A$9,100,999999)),IF(Grades!$A$8,A36,0))</f>
        <v>57</v>
      </c>
      <c r="D36" s="11">
        <f>MAX(MIN(ROUND(D$3+10*(A36-D$2)/D$4,0),IF(Grades!$A$9,100,999999)),IF(Grades!$A$8,A36,0))</f>
        <v>61</v>
      </c>
      <c r="E36" s="16">
        <f>MAX(MIN(A36+(100-D$5),IF(Grades!$A$9,100,999999)),IF(Grades!$A$8,A36,0))</f>
        <v>28</v>
      </c>
      <c r="F36" s="11">
        <f>MAX(MIN(ROUND(SQRT(A36/100)*100,0),IF(Grades!$A$9,100,999999)),IF(Grades!$A$8,A36,0))</f>
        <v>52</v>
      </c>
      <c r="G36" s="11">
        <f>MAX(MIN(ROUND(A36*Grades!$A$6+Grades!$A$7,0),IF(Grades!$A$9,100,999999)),IF(Grades!$A$8,A36,0))</f>
        <v>45</v>
      </c>
      <c r="I36" s="26">
        <f t="shared" si="2"/>
        <v>62</v>
      </c>
      <c r="J36" s="27">
        <f t="shared" ca="1" si="2"/>
        <v>78</v>
      </c>
      <c r="K36" s="6">
        <f t="shared" si="3"/>
        <v>78</v>
      </c>
      <c r="L36" s="11">
        <f t="shared" si="4"/>
        <v>78</v>
      </c>
      <c r="M36" s="11">
        <f t="shared" si="5"/>
        <v>63</v>
      </c>
      <c r="N36" s="11">
        <f t="shared" si="6"/>
        <v>79</v>
      </c>
      <c r="O36" s="11">
        <f t="shared" si="7"/>
        <v>72</v>
      </c>
      <c r="Q36" s="26">
        <f t="shared" si="8"/>
        <v>97</v>
      </c>
      <c r="R36" s="27">
        <f t="shared" ca="1" si="8"/>
        <v>98</v>
      </c>
      <c r="S36" s="6">
        <f t="shared" si="9"/>
        <v>98</v>
      </c>
      <c r="T36" s="11">
        <f t="shared" si="10"/>
        <v>97</v>
      </c>
      <c r="U36" s="11">
        <f t="shared" si="11"/>
        <v>98</v>
      </c>
      <c r="V36" s="11">
        <f t="shared" si="12"/>
        <v>98</v>
      </c>
      <c r="W36" s="11">
        <f t="shared" si="13"/>
        <v>98</v>
      </c>
    </row>
    <row r="37" spans="1:23" x14ac:dyDescent="0.25">
      <c r="A37" s="26">
        <f t="shared" si="14"/>
        <v>28</v>
      </c>
      <c r="B37" s="27" cm="1">
        <f t="array" aca="1" ref="B37" ca="1">INDIRECT(CONCATENATE("R"&amp;ROW()&amp;"C"&amp;(COLUMN()+CODE(Grades!$A$12)-CODE("G"))),FALSE)</f>
        <v>58</v>
      </c>
      <c r="C37" s="6">
        <f>MAX(MIN(ROUND(A37+((D$3-D$2)/(100-D$2))*(100-A37),0),IF(Grades!$A$9,100,999999)),IF(Grades!$A$8,A37,0))</f>
        <v>58</v>
      </c>
      <c r="D37" s="11">
        <f>MAX(MIN(ROUND(D$3+10*(A37-D$2)/D$4,0),IF(Grades!$A$9,100,999999)),IF(Grades!$A$8,A37,0))</f>
        <v>62</v>
      </c>
      <c r="E37" s="16">
        <f>MAX(MIN(A37+(100-D$5),IF(Grades!$A$9,100,999999)),IF(Grades!$A$8,A37,0))</f>
        <v>29</v>
      </c>
      <c r="F37" s="11">
        <f>MAX(MIN(ROUND(SQRT(A37/100)*100,0),IF(Grades!$A$9,100,999999)),IF(Grades!$A$8,A37,0))</f>
        <v>53</v>
      </c>
      <c r="G37" s="11">
        <f>MAX(MIN(ROUND(A37*Grades!$A$6+Grades!$A$7,0),IF(Grades!$A$9,100,999999)),IF(Grades!$A$8,A37,0))</f>
        <v>46</v>
      </c>
      <c r="I37" s="26">
        <f t="shared" si="2"/>
        <v>63</v>
      </c>
      <c r="J37" s="27">
        <f t="shared" ca="1" si="2"/>
        <v>78</v>
      </c>
      <c r="K37" s="6">
        <f t="shared" si="3"/>
        <v>78</v>
      </c>
      <c r="L37" s="11">
        <f t="shared" si="4"/>
        <v>79</v>
      </c>
      <c r="M37" s="11">
        <f t="shared" si="5"/>
        <v>64</v>
      </c>
      <c r="N37" s="11">
        <f t="shared" si="6"/>
        <v>79</v>
      </c>
      <c r="O37" s="11">
        <f t="shared" si="7"/>
        <v>72</v>
      </c>
      <c r="Q37" s="26">
        <f t="shared" si="8"/>
        <v>98</v>
      </c>
      <c r="R37" s="27">
        <f t="shared" ca="1" si="8"/>
        <v>99</v>
      </c>
      <c r="S37" s="6">
        <f t="shared" si="9"/>
        <v>99</v>
      </c>
      <c r="T37" s="11">
        <f t="shared" si="10"/>
        <v>98</v>
      </c>
      <c r="U37" s="11">
        <f t="shared" si="11"/>
        <v>99</v>
      </c>
      <c r="V37" s="11">
        <f t="shared" si="12"/>
        <v>99</v>
      </c>
      <c r="W37" s="11">
        <f t="shared" si="13"/>
        <v>99</v>
      </c>
    </row>
    <row r="38" spans="1:23" x14ac:dyDescent="0.25">
      <c r="A38" s="26">
        <f t="shared" si="14"/>
        <v>29</v>
      </c>
      <c r="B38" s="27" cm="1">
        <f t="array" aca="1" ref="B38" ca="1">INDIRECT(CONCATENATE("R"&amp;ROW()&amp;"C"&amp;(COLUMN()+CODE(Grades!$A$12)-CODE("G"))),FALSE)</f>
        <v>58</v>
      </c>
      <c r="C38" s="6">
        <f>MAX(MIN(ROUND(A38+((D$3-D$2)/(100-D$2))*(100-A38),0),IF(Grades!$A$9,100,999999)),IF(Grades!$A$8,A38,0))</f>
        <v>58</v>
      </c>
      <c r="D38" s="11">
        <f>MAX(MIN(ROUND(D$3+10*(A38-D$2)/D$4,0),IF(Grades!$A$9,100,999999)),IF(Grades!$A$8,A38,0))</f>
        <v>62</v>
      </c>
      <c r="E38" s="16">
        <f>MAX(MIN(A38+(100-D$5),IF(Grades!$A$9,100,999999)),IF(Grades!$A$8,A38,0))</f>
        <v>30</v>
      </c>
      <c r="F38" s="11">
        <f>MAX(MIN(ROUND(SQRT(A38/100)*100,0),IF(Grades!$A$9,100,999999)),IF(Grades!$A$8,A38,0))</f>
        <v>54</v>
      </c>
      <c r="G38" s="11">
        <f>MAX(MIN(ROUND(A38*Grades!$A$6+Grades!$A$7,0),IF(Grades!$A$9,100,999999)),IF(Grades!$A$8,A38,0))</f>
        <v>47</v>
      </c>
      <c r="I38" s="26">
        <f t="shared" si="2"/>
        <v>64</v>
      </c>
      <c r="J38" s="27">
        <f t="shared" ca="1" si="2"/>
        <v>79</v>
      </c>
      <c r="K38" s="6">
        <f t="shared" si="3"/>
        <v>79</v>
      </c>
      <c r="L38" s="11">
        <f t="shared" si="4"/>
        <v>79</v>
      </c>
      <c r="M38" s="11">
        <f t="shared" si="5"/>
        <v>65</v>
      </c>
      <c r="N38" s="11">
        <f t="shared" si="6"/>
        <v>80</v>
      </c>
      <c r="O38" s="11">
        <f t="shared" si="7"/>
        <v>73</v>
      </c>
      <c r="Q38" s="26">
        <f t="shared" si="8"/>
        <v>99</v>
      </c>
      <c r="R38" s="27">
        <f t="shared" ca="1" si="8"/>
        <v>99</v>
      </c>
      <c r="S38" s="6">
        <f t="shared" si="9"/>
        <v>99</v>
      </c>
      <c r="T38" s="11">
        <f t="shared" si="10"/>
        <v>99</v>
      </c>
      <c r="U38" s="11">
        <f t="shared" si="11"/>
        <v>100</v>
      </c>
      <c r="V38" s="11">
        <f t="shared" si="12"/>
        <v>99</v>
      </c>
      <c r="W38" s="11">
        <f t="shared" si="13"/>
        <v>99</v>
      </c>
    </row>
    <row r="39" spans="1:23" x14ac:dyDescent="0.25">
      <c r="A39" s="26">
        <f>A38+1</f>
        <v>30</v>
      </c>
      <c r="B39" s="27" cm="1">
        <f t="array" aca="1" ref="B39" ca="1">INDIRECT(CONCATENATE("R"&amp;ROW()&amp;"C"&amp;(COLUMN()+CODE(Grades!$A$12)-CODE("G"))),FALSE)</f>
        <v>59</v>
      </c>
      <c r="C39" s="6">
        <f>MAX(MIN(ROUND(A39+((D$3-D$2)/(100-D$2))*(100-A39),0),IF(Grades!$A$9,100,999999)),IF(Grades!$A$8,A39,0))</f>
        <v>59</v>
      </c>
      <c r="D39" s="11">
        <f>MAX(MIN(ROUND(D$3+10*(A39-D$2)/D$4,0),IF(Grades!$A$9,100,999999)),IF(Grades!$A$8,A39,0))</f>
        <v>63</v>
      </c>
      <c r="E39" s="16">
        <f>MAX(MIN(A39+(100-D$5),IF(Grades!$A$9,100,999999)),IF(Grades!$A$8,A39,0))</f>
        <v>31</v>
      </c>
      <c r="F39" s="11">
        <f>MAX(MIN(ROUND(SQRT(A39/100)*100,0),IF(Grades!$A$9,100,999999)),IF(Grades!$A$8,A39,0))</f>
        <v>55</v>
      </c>
      <c r="G39" s="11">
        <f>MAX(MIN(ROUND(A39*Grades!$A$6+Grades!$A$7,0),IF(Grades!$A$9,100,999999)),IF(Grades!$A$8,A39,0))</f>
        <v>48</v>
      </c>
      <c r="I39" s="26">
        <f t="shared" si="2"/>
        <v>65</v>
      </c>
      <c r="J39" s="27">
        <f t="shared" ca="1" si="2"/>
        <v>79</v>
      </c>
      <c r="K39" s="6">
        <f t="shared" si="3"/>
        <v>79</v>
      </c>
      <c r="L39" s="11">
        <f t="shared" si="4"/>
        <v>80</v>
      </c>
      <c r="M39" s="11">
        <f t="shared" si="5"/>
        <v>66</v>
      </c>
      <c r="N39" s="11">
        <f t="shared" si="6"/>
        <v>81</v>
      </c>
      <c r="O39" s="11">
        <f t="shared" si="7"/>
        <v>74</v>
      </c>
      <c r="Q39" s="26">
        <f t="shared" si="8"/>
        <v>100</v>
      </c>
      <c r="R39" s="27">
        <f t="shared" ca="1" si="8"/>
        <v>100</v>
      </c>
      <c r="S39" s="6">
        <f t="shared" si="9"/>
        <v>100</v>
      </c>
      <c r="T39" s="11">
        <f t="shared" si="10"/>
        <v>100</v>
      </c>
      <c r="U39" s="11">
        <f t="shared" si="11"/>
        <v>100</v>
      </c>
      <c r="V39" s="11">
        <f t="shared" si="12"/>
        <v>100</v>
      </c>
      <c r="W39" s="11">
        <f t="shared" si="13"/>
        <v>100</v>
      </c>
    </row>
    <row r="40" spans="1:23" x14ac:dyDescent="0.25">
      <c r="A40" s="26">
        <f>A39+1</f>
        <v>31</v>
      </c>
      <c r="B40" s="27" cm="1">
        <f t="array" aca="1" ref="B40" ca="1">INDIRECT(CONCATENATE("R"&amp;ROW()&amp;"C"&amp;(COLUMN()+CODE(Grades!$A$12)-CODE("G"))),FALSE)</f>
        <v>59</v>
      </c>
      <c r="C40" s="6">
        <f>MAX(MIN(ROUND(A40+((D$3-D$2)/(100-D$2))*(100-A40),0),IF(Grades!$A$9,100,999999)),IF(Grades!$A$8,A40,0))</f>
        <v>59</v>
      </c>
      <c r="D40" s="11">
        <f>MAX(MIN(ROUND(D$3+10*(A40-D$2)/D$4,0),IF(Grades!$A$9,100,999999)),IF(Grades!$A$8,A40,0))</f>
        <v>63</v>
      </c>
      <c r="E40" s="16">
        <f>MAX(MIN(A40+(100-D$5),IF(Grades!$A$9,100,999999)),IF(Grades!$A$8,A40,0))</f>
        <v>32</v>
      </c>
      <c r="F40" s="11">
        <f>MAX(MIN(ROUND(SQRT(A40/100)*100,0),IF(Grades!$A$9,100,999999)),IF(Grades!$A$8,A40,0))</f>
        <v>56</v>
      </c>
      <c r="G40" s="11">
        <f>MAX(MIN(ROUND(A40*Grades!$A$6+Grades!$A$7,0),IF(Grades!$A$9,100,999999)),IF(Grades!$A$8,A40,0))</f>
        <v>48</v>
      </c>
      <c r="I40" s="26">
        <f t="shared" si="2"/>
        <v>66</v>
      </c>
      <c r="J40" s="27">
        <f t="shared" ca="1" si="2"/>
        <v>80</v>
      </c>
      <c r="K40" s="6">
        <f t="shared" si="3"/>
        <v>80</v>
      </c>
      <c r="L40" s="11">
        <f t="shared" si="4"/>
        <v>80</v>
      </c>
      <c r="M40" s="11">
        <f t="shared" si="5"/>
        <v>67</v>
      </c>
      <c r="N40" s="11">
        <f t="shared" si="6"/>
        <v>81</v>
      </c>
      <c r="O40" s="11">
        <f t="shared" si="7"/>
        <v>75</v>
      </c>
    </row>
    <row r="41" spans="1:23" x14ac:dyDescent="0.25">
      <c r="A41" s="26">
        <f>A40+1</f>
        <v>32</v>
      </c>
      <c r="B41" s="27" cm="1">
        <f t="array" aca="1" ref="B41" ca="1">INDIRECT(CONCATENATE("R"&amp;ROW()&amp;"C"&amp;(COLUMN()+CODE(Grades!$A$12)-CODE("G"))),FALSE)</f>
        <v>60</v>
      </c>
      <c r="C41" s="6">
        <f>MAX(MIN(ROUND(A41+((D$3-D$2)/(100-D$2))*(100-A41),0),IF(Grades!$A$9,100,999999)),IF(Grades!$A$8,A41,0))</f>
        <v>60</v>
      </c>
      <c r="D41" s="11">
        <f>MAX(MIN(ROUND(D$3+10*(A41-D$2)/D$4,0),IF(Grades!$A$9,100,999999)),IF(Grades!$A$8,A41,0))</f>
        <v>63</v>
      </c>
      <c r="E41" s="16">
        <f>MAX(MIN(A41+(100-D$5),IF(Grades!$A$9,100,999999)),IF(Grades!$A$8,A41,0))</f>
        <v>33</v>
      </c>
      <c r="F41" s="11">
        <f>MAX(MIN(ROUND(SQRT(A41/100)*100,0),IF(Grades!$A$9,100,999999)),IF(Grades!$A$8,A41,0))</f>
        <v>57</v>
      </c>
      <c r="G41" s="11">
        <f>MAX(MIN(ROUND(A41*Grades!$A$6+Grades!$A$7,0),IF(Grades!$A$9,100,999999)),IF(Grades!$A$8,A41,0))</f>
        <v>49</v>
      </c>
      <c r="I41" s="26">
        <f t="shared" si="2"/>
        <v>67</v>
      </c>
      <c r="J41" s="27">
        <f t="shared" ca="1" si="2"/>
        <v>81</v>
      </c>
      <c r="K41" s="6">
        <f t="shared" si="3"/>
        <v>81</v>
      </c>
      <c r="L41" s="11">
        <f t="shared" si="4"/>
        <v>80</v>
      </c>
      <c r="M41" s="11">
        <f t="shared" si="5"/>
        <v>68</v>
      </c>
      <c r="N41" s="11">
        <f t="shared" si="6"/>
        <v>82</v>
      </c>
      <c r="O41" s="11">
        <f t="shared" si="7"/>
        <v>75</v>
      </c>
    </row>
    <row r="42" spans="1:23" x14ac:dyDescent="0.25">
      <c r="A42" s="26">
        <f>A41+1</f>
        <v>33</v>
      </c>
      <c r="B42" s="27" cm="1">
        <f t="array" aca="1" ref="B42" ca="1">INDIRECT(CONCATENATE("R"&amp;ROW()&amp;"C"&amp;(COLUMN()+CODE(Grades!$A$12)-CODE("G"))),FALSE)</f>
        <v>61</v>
      </c>
      <c r="C42" s="6">
        <f>MAX(MIN(ROUND(A42+((D$3-D$2)/(100-D$2))*(100-A42),0),IF(Grades!$A$9,100,999999)),IF(Grades!$A$8,A42,0))</f>
        <v>61</v>
      </c>
      <c r="D42" s="11">
        <f>MAX(MIN(ROUND(D$3+10*(A42-D$2)/D$4,0),IF(Grades!$A$9,100,999999)),IF(Grades!$A$8,A42,0))</f>
        <v>64</v>
      </c>
      <c r="E42" s="16">
        <f>MAX(MIN(A42+(100-D$5),IF(Grades!$A$9,100,999999)),IF(Grades!$A$8,A42,0))</f>
        <v>34</v>
      </c>
      <c r="F42" s="11">
        <f>MAX(MIN(ROUND(SQRT(A42/100)*100,0),IF(Grades!$A$9,100,999999)),IF(Grades!$A$8,A42,0))</f>
        <v>57</v>
      </c>
      <c r="G42" s="11">
        <f>MAX(MIN(ROUND(A42*Grades!$A$6+Grades!$A$7,0),IF(Grades!$A$9,100,999999)),IF(Grades!$A$8,A42,0))</f>
        <v>50</v>
      </c>
      <c r="I42" s="26">
        <f t="shared" si="2"/>
        <v>68</v>
      </c>
      <c r="J42" s="27">
        <f t="shared" ca="1" si="2"/>
        <v>81</v>
      </c>
      <c r="K42" s="6">
        <f t="shared" si="3"/>
        <v>81</v>
      </c>
      <c r="L42" s="11">
        <f t="shared" si="4"/>
        <v>81</v>
      </c>
      <c r="M42" s="11">
        <f t="shared" si="5"/>
        <v>69</v>
      </c>
      <c r="N42" s="11">
        <f t="shared" si="6"/>
        <v>82</v>
      </c>
      <c r="O42" s="11">
        <f t="shared" si="7"/>
        <v>76</v>
      </c>
    </row>
    <row r="43" spans="1:23" x14ac:dyDescent="0.25">
      <c r="A43" s="26">
        <f>A42+1</f>
        <v>34</v>
      </c>
      <c r="B43" s="27" cm="1">
        <f t="array" aca="1" ref="B43" ca="1">INDIRECT(CONCATENATE("R"&amp;ROW()&amp;"C"&amp;(COLUMN()+CODE(Grades!$A$12)-CODE("G"))),FALSE)</f>
        <v>61</v>
      </c>
      <c r="C43" s="6">
        <f>MAX(MIN(ROUND(A43+((D$3-D$2)/(100-D$2))*(100-A43),0),IF(Grades!$A$9,100,999999)),IF(Grades!$A$8,A43,0))</f>
        <v>61</v>
      </c>
      <c r="D43" s="11">
        <f>MAX(MIN(ROUND(D$3+10*(A43-D$2)/D$4,0),IF(Grades!$A$9,100,999999)),IF(Grades!$A$8,A43,0))</f>
        <v>64</v>
      </c>
      <c r="E43" s="16">
        <f>MAX(MIN(A43+(100-D$5),IF(Grades!$A$9,100,999999)),IF(Grades!$A$8,A43,0))</f>
        <v>35</v>
      </c>
      <c r="F43" s="11">
        <f>MAX(MIN(ROUND(SQRT(A43/100)*100,0),IF(Grades!$A$9,100,999999)),IF(Grades!$A$8,A43,0))</f>
        <v>58</v>
      </c>
      <c r="G43" s="11">
        <f>MAX(MIN(ROUND(A43*Grades!$A$6+Grades!$A$7,0),IF(Grades!$A$9,100,999999)),IF(Grades!$A$8,A43,0))</f>
        <v>51</v>
      </c>
      <c r="I43" s="26">
        <f t="shared" si="2"/>
        <v>69</v>
      </c>
      <c r="J43" s="27">
        <f t="shared" ca="1" si="2"/>
        <v>82</v>
      </c>
      <c r="K43" s="6">
        <f t="shared" si="3"/>
        <v>82</v>
      </c>
      <c r="L43" s="11">
        <f t="shared" si="4"/>
        <v>81</v>
      </c>
      <c r="M43" s="11">
        <f t="shared" si="5"/>
        <v>70</v>
      </c>
      <c r="N43" s="11">
        <f t="shared" si="6"/>
        <v>83</v>
      </c>
      <c r="O43" s="11">
        <f t="shared" si="7"/>
        <v>77</v>
      </c>
    </row>
    <row r="44" spans="1:23" x14ac:dyDescent="0.25">
      <c r="A44" s="26">
        <f t="shared" ref="A44:A76" si="15">A43+1</f>
        <v>35</v>
      </c>
      <c r="B44" s="27" cm="1">
        <f t="array" aca="1" ref="B44" ca="1">INDIRECT(CONCATENATE("R"&amp;ROW()&amp;"C"&amp;(COLUMN()+CODE(Grades!$A$12)-CODE("G"))),FALSE)</f>
        <v>62</v>
      </c>
      <c r="C44" s="6">
        <f>MAX(MIN(ROUND(A44+((D$3-D$2)/(100-D$2))*(100-A44),0),IF(Grades!$A$9,100,999999)),IF(Grades!$A$8,A44,0))</f>
        <v>62</v>
      </c>
      <c r="D44" s="11">
        <f>MAX(MIN(ROUND(D$3+10*(A44-D$2)/D$4,0),IF(Grades!$A$9,100,999999)),IF(Grades!$A$8,A44,0))</f>
        <v>65</v>
      </c>
      <c r="E44" s="16">
        <f>MAX(MIN(A44+(100-D$5),IF(Grades!$A$9,100,999999)),IF(Grades!$A$8,A44,0))</f>
        <v>36</v>
      </c>
      <c r="F44" s="11">
        <f>MAX(MIN(ROUND(SQRT(A44/100)*100,0),IF(Grades!$A$9,100,999999)),IF(Grades!$A$8,A44,0))</f>
        <v>59</v>
      </c>
      <c r="G44" s="11">
        <f>MAX(MIN(ROUND(A44*Grades!$A$6+Grades!$A$7,0),IF(Grades!$A$9,100,999999)),IF(Grades!$A$8,A44,0))</f>
        <v>51</v>
      </c>
      <c r="I44" s="28"/>
      <c r="J44" s="29"/>
    </row>
    <row r="45" spans="1:23" x14ac:dyDescent="0.25">
      <c r="A45" s="26">
        <f t="shared" si="15"/>
        <v>36</v>
      </c>
      <c r="B45" s="27" cm="1">
        <f t="array" aca="1" ref="B45" ca="1">INDIRECT(CONCATENATE("R"&amp;ROW()&amp;"C"&amp;(COLUMN()+CODE(Grades!$A$12)-CODE("G"))),FALSE)</f>
        <v>62</v>
      </c>
      <c r="C45" s="6">
        <f>MAX(MIN(ROUND(A45+((D$3-D$2)/(100-D$2))*(100-A45),0),IF(Grades!$A$9,100,999999)),IF(Grades!$A$8,A45,0))</f>
        <v>62</v>
      </c>
      <c r="D45" s="11">
        <f>MAX(MIN(ROUND(D$3+10*(A45-D$2)/D$4,0),IF(Grades!$A$9,100,999999)),IF(Grades!$A$8,A45,0))</f>
        <v>65</v>
      </c>
      <c r="E45" s="16">
        <f>MAX(MIN(A45+(100-D$5),IF(Grades!$A$9,100,999999)),IF(Grades!$A$8,A45,0))</f>
        <v>37</v>
      </c>
      <c r="F45" s="11">
        <f>MAX(MIN(ROUND(SQRT(A45/100)*100,0),IF(Grades!$A$9,100,999999)),IF(Grades!$A$8,A45,0))</f>
        <v>60</v>
      </c>
      <c r="G45" s="11">
        <f>MAX(MIN(ROUND(A45*Grades!$A$6+Grades!$A$7,0),IF(Grades!$A$9,100,999999)),IF(Grades!$A$8,A45,0))</f>
        <v>52</v>
      </c>
    </row>
    <row r="46" spans="1:23" x14ac:dyDescent="0.25">
      <c r="A46" s="26">
        <f t="shared" si="15"/>
        <v>37</v>
      </c>
      <c r="B46" s="27" cm="1">
        <f t="array" aca="1" ref="B46" ca="1">INDIRECT(CONCATENATE("R"&amp;ROW()&amp;"C"&amp;(COLUMN()+CODE(Grades!$A$12)-CODE("G"))),FALSE)</f>
        <v>63</v>
      </c>
      <c r="C46" s="6">
        <f>MAX(MIN(ROUND(A46+((D$3-D$2)/(100-D$2))*(100-A46),0),IF(Grades!$A$9,100,999999)),IF(Grades!$A$8,A46,0))</f>
        <v>63</v>
      </c>
      <c r="D46" s="11">
        <f>MAX(MIN(ROUND(D$3+10*(A46-D$2)/D$4,0),IF(Grades!$A$9,100,999999)),IF(Grades!$A$8,A46,0))</f>
        <v>66</v>
      </c>
      <c r="E46" s="16">
        <f>MAX(MIN(A46+(100-D$5),IF(Grades!$A$9,100,999999)),IF(Grades!$A$8,A46,0))</f>
        <v>38</v>
      </c>
      <c r="F46" s="11">
        <f>MAX(MIN(ROUND(SQRT(A46/100)*100,0),IF(Grades!$A$9,100,999999)),IF(Grades!$A$8,A46,0))</f>
        <v>61</v>
      </c>
      <c r="G46" s="11">
        <f>MAX(MIN(ROUND(A46*Grades!$A$6+Grades!$A$7,0),IF(Grades!$A$9,100,999999)),IF(Grades!$A$8,A46,0))</f>
        <v>53</v>
      </c>
    </row>
    <row r="47" spans="1:23" x14ac:dyDescent="0.25">
      <c r="A47" s="26">
        <f t="shared" si="15"/>
        <v>38</v>
      </c>
      <c r="B47" s="27" cm="1">
        <f t="array" aca="1" ref="B47" ca="1">INDIRECT(CONCATENATE("R"&amp;ROW()&amp;"C"&amp;(COLUMN()+CODE(Grades!$A$12)-CODE("G"))),FALSE)</f>
        <v>64</v>
      </c>
      <c r="C47" s="6">
        <f>MAX(MIN(ROUND(A47+((D$3-D$2)/(100-D$2))*(100-A47),0),IF(Grades!$A$9,100,999999)),IF(Grades!$A$8,A47,0))</f>
        <v>64</v>
      </c>
      <c r="D47" s="11">
        <f>MAX(MIN(ROUND(D$3+10*(A47-D$2)/D$4,0),IF(Grades!$A$9,100,999999)),IF(Grades!$A$8,A47,0))</f>
        <v>66</v>
      </c>
      <c r="E47" s="16">
        <f>MAX(MIN(A47+(100-D$5),IF(Grades!$A$9,100,999999)),IF(Grades!$A$8,A47,0))</f>
        <v>39</v>
      </c>
      <c r="F47" s="11">
        <f>MAX(MIN(ROUND(SQRT(A47/100)*100,0),IF(Grades!$A$9,100,999999)),IF(Grades!$A$8,A47,0))</f>
        <v>62</v>
      </c>
      <c r="G47" s="11">
        <f>MAX(MIN(ROUND(A47*Grades!$A$6+Grades!$A$7,0),IF(Grades!$A$9,100,999999)),IF(Grades!$A$8,A47,0))</f>
        <v>54</v>
      </c>
    </row>
    <row r="48" spans="1:23" x14ac:dyDescent="0.25">
      <c r="A48" s="26">
        <f t="shared" si="15"/>
        <v>39</v>
      </c>
      <c r="B48" s="27" cm="1">
        <f t="array" aca="1" ref="B48" ca="1">INDIRECT(CONCATENATE("R"&amp;ROW()&amp;"C"&amp;(COLUMN()+CODE(Grades!$A$12)-CODE("G"))),FALSE)</f>
        <v>64</v>
      </c>
      <c r="C48" s="6">
        <f>MAX(MIN(ROUND(A48+((D$3-D$2)/(100-D$2))*(100-A48),0),IF(Grades!$A$9,100,999999)),IF(Grades!$A$8,A48,0))</f>
        <v>64</v>
      </c>
      <c r="D48" s="11">
        <f>MAX(MIN(ROUND(D$3+10*(A48-D$2)/D$4,0),IF(Grades!$A$9,100,999999)),IF(Grades!$A$8,A48,0))</f>
        <v>67</v>
      </c>
      <c r="E48" s="16">
        <f>MAX(MIN(A48+(100-D$5),IF(Grades!$A$9,100,999999)),IF(Grades!$A$8,A48,0))</f>
        <v>40</v>
      </c>
      <c r="F48" s="11">
        <f>MAX(MIN(ROUND(SQRT(A48/100)*100,0),IF(Grades!$A$9,100,999999)),IF(Grades!$A$8,A48,0))</f>
        <v>62</v>
      </c>
      <c r="G48" s="11">
        <f>MAX(MIN(ROUND(A48*Grades!$A$6+Grades!$A$7,0),IF(Grades!$A$9,100,999999)),IF(Grades!$A$8,A48,0))</f>
        <v>54</v>
      </c>
    </row>
    <row r="49" spans="1:7" x14ac:dyDescent="0.25">
      <c r="A49" s="26">
        <f t="shared" si="15"/>
        <v>40</v>
      </c>
      <c r="B49" s="27" cm="1">
        <f t="array" aca="1" ref="B49" ca="1">INDIRECT(CONCATENATE("R"&amp;ROW()&amp;"C"&amp;(COLUMN()+CODE(Grades!$A$12)-CODE("G"))),FALSE)</f>
        <v>65</v>
      </c>
      <c r="C49" s="6">
        <f>MAX(MIN(ROUND(A49+((D$3-D$2)/(100-D$2))*(100-A49),0),IF(Grades!$A$9,100,999999)),IF(Grades!$A$8,A49,0))</f>
        <v>65</v>
      </c>
      <c r="D49" s="11">
        <f>MAX(MIN(ROUND(D$3+10*(A49-D$2)/D$4,0),IF(Grades!$A$9,100,999999)),IF(Grades!$A$8,A49,0))</f>
        <v>67</v>
      </c>
      <c r="E49" s="16">
        <f>MAX(MIN(A49+(100-D$5),IF(Grades!$A$9,100,999999)),IF(Grades!$A$8,A49,0))</f>
        <v>41</v>
      </c>
      <c r="F49" s="11">
        <f>MAX(MIN(ROUND(SQRT(A49/100)*100,0),IF(Grades!$A$9,100,999999)),IF(Grades!$A$8,A49,0))</f>
        <v>63</v>
      </c>
      <c r="G49" s="11">
        <f>MAX(MIN(ROUND(A49*Grades!$A$6+Grades!$A$7,0),IF(Grades!$A$9,100,999999)),IF(Grades!$A$8,A49,0))</f>
        <v>55</v>
      </c>
    </row>
    <row r="50" spans="1:7" x14ac:dyDescent="0.25">
      <c r="A50" s="26">
        <f t="shared" si="15"/>
        <v>41</v>
      </c>
      <c r="B50" s="27" cm="1">
        <f t="array" aca="1" ref="B50" ca="1">INDIRECT(CONCATENATE("R"&amp;ROW()&amp;"C"&amp;(COLUMN()+CODE(Grades!$A$12)-CODE("G"))),FALSE)</f>
        <v>65</v>
      </c>
      <c r="C50" s="6">
        <f>MAX(MIN(ROUND(A50+((D$3-D$2)/(100-D$2))*(100-A50),0),IF(Grades!$A$9,100,999999)),IF(Grades!$A$8,A50,0))</f>
        <v>65</v>
      </c>
      <c r="D50" s="11">
        <f>MAX(MIN(ROUND(D$3+10*(A50-D$2)/D$4,0),IF(Grades!$A$9,100,999999)),IF(Grades!$A$8,A50,0))</f>
        <v>68</v>
      </c>
      <c r="E50" s="16">
        <f>MAX(MIN(A50+(100-D$5),IF(Grades!$A$9,100,999999)),IF(Grades!$A$8,A50,0))</f>
        <v>42</v>
      </c>
      <c r="F50" s="11">
        <f>MAX(MIN(ROUND(SQRT(A50/100)*100,0),IF(Grades!$A$9,100,999999)),IF(Grades!$A$8,A50,0))</f>
        <v>64</v>
      </c>
      <c r="G50" s="11">
        <f>MAX(MIN(ROUND(A50*Grades!$A$6+Grades!$A$7,0),IF(Grades!$A$9,100,999999)),IF(Grades!$A$8,A50,0))</f>
        <v>56</v>
      </c>
    </row>
    <row r="51" spans="1:7" x14ac:dyDescent="0.25">
      <c r="A51" s="26">
        <f t="shared" si="15"/>
        <v>42</v>
      </c>
      <c r="B51" s="27" cm="1">
        <f t="array" aca="1" ref="B51" ca="1">INDIRECT(CONCATENATE("R"&amp;ROW()&amp;"C"&amp;(COLUMN()+CODE(Grades!$A$12)-CODE("G"))),FALSE)</f>
        <v>66</v>
      </c>
      <c r="C51" s="6">
        <f>MAX(MIN(ROUND(A51+((D$3-D$2)/(100-D$2))*(100-A51),0),IF(Grades!$A$9,100,999999)),IF(Grades!$A$8,A51,0))</f>
        <v>66</v>
      </c>
      <c r="D51" s="11">
        <f>MAX(MIN(ROUND(D$3+10*(A51-D$2)/D$4,0),IF(Grades!$A$9,100,999999)),IF(Grades!$A$8,A51,0))</f>
        <v>68</v>
      </c>
      <c r="E51" s="16">
        <f>MAX(MIN(A51+(100-D$5),IF(Grades!$A$9,100,999999)),IF(Grades!$A$8,A51,0))</f>
        <v>43</v>
      </c>
      <c r="F51" s="11">
        <f>MAX(MIN(ROUND(SQRT(A51/100)*100,0),IF(Grades!$A$9,100,999999)),IF(Grades!$A$8,A51,0))</f>
        <v>65</v>
      </c>
      <c r="G51" s="11">
        <f>MAX(MIN(ROUND(A51*Grades!$A$6+Grades!$A$7,0),IF(Grades!$A$9,100,999999)),IF(Grades!$A$8,A51,0))</f>
        <v>57</v>
      </c>
    </row>
    <row r="52" spans="1:7" x14ac:dyDescent="0.25">
      <c r="A52" s="26">
        <f t="shared" si="15"/>
        <v>43</v>
      </c>
      <c r="B52" s="27" cm="1">
        <f t="array" aca="1" ref="B52" ca="1">INDIRECT(CONCATENATE("R"&amp;ROW()&amp;"C"&amp;(COLUMN()+CODE(Grades!$A$12)-CODE("G"))),FALSE)</f>
        <v>66</v>
      </c>
      <c r="C52" s="6">
        <f>MAX(MIN(ROUND(A52+((D$3-D$2)/(100-D$2))*(100-A52),0),IF(Grades!$A$9,100,999999)),IF(Grades!$A$8,A52,0))</f>
        <v>66</v>
      </c>
      <c r="D52" s="11">
        <f>MAX(MIN(ROUND(D$3+10*(A52-D$2)/D$4,0),IF(Grades!$A$9,100,999999)),IF(Grades!$A$8,A52,0))</f>
        <v>69</v>
      </c>
      <c r="E52" s="16">
        <f>MAX(MIN(A52+(100-D$5),IF(Grades!$A$9,100,999999)),IF(Grades!$A$8,A52,0))</f>
        <v>44</v>
      </c>
      <c r="F52" s="11">
        <f>MAX(MIN(ROUND(SQRT(A52/100)*100,0),IF(Grades!$A$9,100,999999)),IF(Grades!$A$8,A52,0))</f>
        <v>66</v>
      </c>
      <c r="G52" s="11">
        <f>MAX(MIN(ROUND(A52*Grades!$A$6+Grades!$A$7,0),IF(Grades!$A$9,100,999999)),IF(Grades!$A$8,A52,0))</f>
        <v>57</v>
      </c>
    </row>
    <row r="53" spans="1:7" x14ac:dyDescent="0.25">
      <c r="A53" s="26">
        <f t="shared" si="15"/>
        <v>44</v>
      </c>
      <c r="B53" s="27" cm="1">
        <f t="array" aca="1" ref="B53" ca="1">INDIRECT(CONCATENATE("R"&amp;ROW()&amp;"C"&amp;(COLUMN()+CODE(Grades!$A$12)-CODE("G"))),FALSE)</f>
        <v>67</v>
      </c>
      <c r="C53" s="6">
        <f>MAX(MIN(ROUND(A53+((D$3-D$2)/(100-D$2))*(100-A53),0),IF(Grades!$A$9,100,999999)),IF(Grades!$A$8,A53,0))</f>
        <v>67</v>
      </c>
      <c r="D53" s="11">
        <f>MAX(MIN(ROUND(D$3+10*(A53-D$2)/D$4,0),IF(Grades!$A$9,100,999999)),IF(Grades!$A$8,A53,0))</f>
        <v>69</v>
      </c>
      <c r="E53" s="16">
        <f>MAX(MIN(A53+(100-D$5),IF(Grades!$A$9,100,999999)),IF(Grades!$A$8,A53,0))</f>
        <v>45</v>
      </c>
      <c r="F53" s="11">
        <f>MAX(MIN(ROUND(SQRT(A53/100)*100,0),IF(Grades!$A$9,100,999999)),IF(Grades!$A$8,A53,0))</f>
        <v>66</v>
      </c>
      <c r="G53" s="11">
        <f>MAX(MIN(ROUND(A53*Grades!$A$6+Grades!$A$7,0),IF(Grades!$A$9,100,999999)),IF(Grades!$A$8,A53,0))</f>
        <v>58</v>
      </c>
    </row>
    <row r="54" spans="1:7" x14ac:dyDescent="0.25">
      <c r="A54" s="26">
        <f t="shared" si="15"/>
        <v>45</v>
      </c>
      <c r="B54" s="27" cm="1">
        <f t="array" aca="1" ref="B54" ca="1">INDIRECT(CONCATENATE("R"&amp;ROW()&amp;"C"&amp;(COLUMN()+CODE(Grades!$A$12)-CODE("G"))),FALSE)</f>
        <v>68</v>
      </c>
      <c r="C54" s="6">
        <f>MAX(MIN(ROUND(A54+((D$3-D$2)/(100-D$2))*(100-A54),0),IF(Grades!$A$9,100,999999)),IF(Grades!$A$8,A54,0))</f>
        <v>68</v>
      </c>
      <c r="D54" s="11">
        <f>MAX(MIN(ROUND(D$3+10*(A54-D$2)/D$4,0),IF(Grades!$A$9,100,999999)),IF(Grades!$A$8,A54,0))</f>
        <v>70</v>
      </c>
      <c r="E54" s="16">
        <f>MAX(MIN(A54+(100-D$5),IF(Grades!$A$9,100,999999)),IF(Grades!$A$8,A54,0))</f>
        <v>46</v>
      </c>
      <c r="F54" s="11">
        <f>MAX(MIN(ROUND(SQRT(A54/100)*100,0),IF(Grades!$A$9,100,999999)),IF(Grades!$A$8,A54,0))</f>
        <v>67</v>
      </c>
      <c r="G54" s="11">
        <f>MAX(MIN(ROUND(A54*Grades!$A$6+Grades!$A$7,0),IF(Grades!$A$9,100,999999)),IF(Grades!$A$8,A54,0))</f>
        <v>59</v>
      </c>
    </row>
    <row r="55" spans="1:7" x14ac:dyDescent="0.25">
      <c r="A55" s="26">
        <f t="shared" si="15"/>
        <v>46</v>
      </c>
      <c r="B55" s="27" cm="1">
        <f t="array" aca="1" ref="B55" ca="1">INDIRECT(CONCATENATE("R"&amp;ROW()&amp;"C"&amp;(COLUMN()+CODE(Grades!$A$12)-CODE("G"))),FALSE)</f>
        <v>68</v>
      </c>
      <c r="C55" s="6">
        <f>MAX(MIN(ROUND(A55+((D$3-D$2)/(100-D$2))*(100-A55),0),IF(Grades!$A$9,100,999999)),IF(Grades!$A$8,A55,0))</f>
        <v>68</v>
      </c>
      <c r="D55" s="11">
        <f>MAX(MIN(ROUND(D$3+10*(A55-D$2)/D$4,0),IF(Grades!$A$9,100,999999)),IF(Grades!$A$8,A55,0))</f>
        <v>70</v>
      </c>
      <c r="E55" s="16">
        <f>MAX(MIN(A55+(100-D$5),IF(Grades!$A$9,100,999999)),IF(Grades!$A$8,A55,0))</f>
        <v>47</v>
      </c>
      <c r="F55" s="11">
        <f>MAX(MIN(ROUND(SQRT(A55/100)*100,0),IF(Grades!$A$9,100,999999)),IF(Grades!$A$8,A55,0))</f>
        <v>68</v>
      </c>
      <c r="G55" s="11">
        <f>MAX(MIN(ROUND(A55*Grades!$A$6+Grades!$A$7,0),IF(Grades!$A$9,100,999999)),IF(Grades!$A$8,A55,0))</f>
        <v>60</v>
      </c>
    </row>
    <row r="56" spans="1:7" x14ac:dyDescent="0.25">
      <c r="A56" s="26">
        <f t="shared" si="15"/>
        <v>47</v>
      </c>
      <c r="B56" s="27" cm="1">
        <f t="array" aca="1" ref="B56" ca="1">INDIRECT(CONCATENATE("R"&amp;ROW()&amp;"C"&amp;(COLUMN()+CODE(Grades!$A$12)-CODE("G"))),FALSE)</f>
        <v>69</v>
      </c>
      <c r="C56" s="6">
        <f>MAX(MIN(ROUND(A56+((D$3-D$2)/(100-D$2))*(100-A56),0),IF(Grades!$A$9,100,999999)),IF(Grades!$A$8,A56,0))</f>
        <v>69</v>
      </c>
      <c r="D56" s="11">
        <f>MAX(MIN(ROUND(D$3+10*(A56-D$2)/D$4,0),IF(Grades!$A$9,100,999999)),IF(Grades!$A$8,A56,0))</f>
        <v>71</v>
      </c>
      <c r="E56" s="16">
        <f>MAX(MIN(A56+(100-D$5),IF(Grades!$A$9,100,999999)),IF(Grades!$A$8,A56,0))</f>
        <v>48</v>
      </c>
      <c r="F56" s="11">
        <f>MAX(MIN(ROUND(SQRT(A56/100)*100,0),IF(Grades!$A$9,100,999999)),IF(Grades!$A$8,A56,0))</f>
        <v>69</v>
      </c>
      <c r="G56" s="11">
        <f>MAX(MIN(ROUND(A56*Grades!$A$6+Grades!$A$7,0),IF(Grades!$A$9,100,999999)),IF(Grades!$A$8,A56,0))</f>
        <v>60</v>
      </c>
    </row>
    <row r="57" spans="1:7" x14ac:dyDescent="0.25">
      <c r="A57" s="26">
        <f t="shared" si="15"/>
        <v>48</v>
      </c>
      <c r="B57" s="27" cm="1">
        <f t="array" aca="1" ref="B57" ca="1">INDIRECT(CONCATENATE("R"&amp;ROW()&amp;"C"&amp;(COLUMN()+CODE(Grades!$A$12)-CODE("G"))),FALSE)</f>
        <v>69</v>
      </c>
      <c r="C57" s="6">
        <f>MAX(MIN(ROUND(A57+((D$3-D$2)/(100-D$2))*(100-A57),0),IF(Grades!$A$9,100,999999)),IF(Grades!$A$8,A57,0))</f>
        <v>69</v>
      </c>
      <c r="D57" s="11">
        <f>MAX(MIN(ROUND(D$3+10*(A57-D$2)/D$4,0),IF(Grades!$A$9,100,999999)),IF(Grades!$A$8,A57,0))</f>
        <v>71</v>
      </c>
      <c r="E57" s="16">
        <f>MAX(MIN(A57+(100-D$5),IF(Grades!$A$9,100,999999)),IF(Grades!$A$8,A57,0))</f>
        <v>49</v>
      </c>
      <c r="F57" s="11">
        <f>MAX(MIN(ROUND(SQRT(A57/100)*100,0),IF(Grades!$A$9,100,999999)),IF(Grades!$A$8,A57,0))</f>
        <v>69</v>
      </c>
      <c r="G57" s="11">
        <f>MAX(MIN(ROUND(A57*Grades!$A$6+Grades!$A$7,0),IF(Grades!$A$9,100,999999)),IF(Grades!$A$8,A57,0))</f>
        <v>61</v>
      </c>
    </row>
    <row r="58" spans="1:7" x14ac:dyDescent="0.25">
      <c r="A58" s="26">
        <f t="shared" si="15"/>
        <v>49</v>
      </c>
      <c r="B58" s="27" cm="1">
        <f t="array" aca="1" ref="B58" ca="1">INDIRECT(CONCATENATE("R"&amp;ROW()&amp;"C"&amp;(COLUMN()+CODE(Grades!$A$12)-CODE("G"))),FALSE)</f>
        <v>70</v>
      </c>
      <c r="C58" s="6">
        <f>MAX(MIN(ROUND(A58+((D$3-D$2)/(100-D$2))*(100-A58),0),IF(Grades!$A$9,100,999999)),IF(Grades!$A$8,A58,0))</f>
        <v>70</v>
      </c>
      <c r="D58" s="11">
        <f>MAX(MIN(ROUND(D$3+10*(A58-D$2)/D$4,0),IF(Grades!$A$9,100,999999)),IF(Grades!$A$8,A58,0))</f>
        <v>72</v>
      </c>
      <c r="E58" s="16">
        <f>MAX(MIN(A58+(100-D$5),IF(Grades!$A$9,100,999999)),IF(Grades!$A$8,A58,0))</f>
        <v>50</v>
      </c>
      <c r="F58" s="11">
        <f>MAX(MIN(ROUND(SQRT(A58/100)*100,0),IF(Grades!$A$9,100,999999)),IF(Grades!$A$8,A58,0))</f>
        <v>70</v>
      </c>
      <c r="G58" s="11">
        <f>MAX(MIN(ROUND(A58*Grades!$A$6+Grades!$A$7,0),IF(Grades!$A$9,100,999999)),IF(Grades!$A$8,A58,0))</f>
        <v>62</v>
      </c>
    </row>
    <row r="59" spans="1:7" x14ac:dyDescent="0.25">
      <c r="A59" s="26">
        <f t="shared" si="15"/>
        <v>50</v>
      </c>
      <c r="B59" s="27" cm="1">
        <f t="array" aca="1" ref="B59" ca="1">INDIRECT(CONCATENATE("R"&amp;ROW()&amp;"C"&amp;(COLUMN()+CODE(Grades!$A$12)-CODE("G"))),FALSE)</f>
        <v>71</v>
      </c>
      <c r="C59" s="6">
        <f>MAX(MIN(ROUND(A59+((D$3-D$2)/(100-D$2))*(100-A59),0),IF(Grades!$A$9,100,999999)),IF(Grades!$A$8,A59,0))</f>
        <v>71</v>
      </c>
      <c r="D59" s="11">
        <f>MAX(MIN(ROUND(D$3+10*(A59-D$2)/D$4,0),IF(Grades!$A$9,100,999999)),IF(Grades!$A$8,A59,0))</f>
        <v>72</v>
      </c>
      <c r="E59" s="16">
        <f>MAX(MIN(A59+(100-D$5),IF(Grades!$A$9,100,999999)),IF(Grades!$A$8,A59,0))</f>
        <v>51</v>
      </c>
      <c r="F59" s="11">
        <f>MAX(MIN(ROUND(SQRT(A59/100)*100,0),IF(Grades!$A$9,100,999999)),IF(Grades!$A$8,A59,0))</f>
        <v>71</v>
      </c>
      <c r="G59" s="11">
        <f>MAX(MIN(ROUND(A59*Grades!$A$6+Grades!$A$7,0),IF(Grades!$A$9,100,999999)),IF(Grades!$A$8,A59,0))</f>
        <v>63</v>
      </c>
    </row>
    <row r="60" spans="1:7" x14ac:dyDescent="0.25">
      <c r="A60" s="26">
        <f t="shared" si="15"/>
        <v>51</v>
      </c>
      <c r="B60" s="27" cm="1">
        <f t="array" aca="1" ref="B60" ca="1">INDIRECT(CONCATENATE("R"&amp;ROW()&amp;"C"&amp;(COLUMN()+CODE(Grades!$A$12)-CODE("G"))),FALSE)</f>
        <v>71</v>
      </c>
      <c r="C60" s="6">
        <f>MAX(MIN(ROUND(A60+((D$3-D$2)/(100-D$2))*(100-A60),0),IF(Grades!$A$9,100,999999)),IF(Grades!$A$8,A60,0))</f>
        <v>71</v>
      </c>
      <c r="D60" s="11">
        <f>MAX(MIN(ROUND(D$3+10*(A60-D$2)/D$4,0),IF(Grades!$A$9,100,999999)),IF(Grades!$A$8,A60,0))</f>
        <v>73</v>
      </c>
      <c r="E60" s="16">
        <f>MAX(MIN(A60+(100-D$5),IF(Grades!$A$9,100,999999)),IF(Grades!$A$8,A60,0))</f>
        <v>52</v>
      </c>
      <c r="F60" s="11">
        <f>MAX(MIN(ROUND(SQRT(A60/100)*100,0),IF(Grades!$A$9,100,999999)),IF(Grades!$A$8,A60,0))</f>
        <v>71</v>
      </c>
      <c r="G60" s="11">
        <f>MAX(MIN(ROUND(A60*Grades!$A$6+Grades!$A$7,0),IF(Grades!$A$9,100,999999)),IF(Grades!$A$8,A60,0))</f>
        <v>63</v>
      </c>
    </row>
    <row r="61" spans="1:7" x14ac:dyDescent="0.25">
      <c r="A61" s="26">
        <f t="shared" si="15"/>
        <v>52</v>
      </c>
      <c r="B61" s="27" cm="1">
        <f t="array" aca="1" ref="B61" ca="1">INDIRECT(CONCATENATE("R"&amp;ROW()&amp;"C"&amp;(COLUMN()+CODE(Grades!$A$12)-CODE("G"))),FALSE)</f>
        <v>72</v>
      </c>
      <c r="C61" s="6">
        <f>MAX(MIN(ROUND(A61+((D$3-D$2)/(100-D$2))*(100-A61),0),IF(Grades!$A$9,100,999999)),IF(Grades!$A$8,A61,0))</f>
        <v>72</v>
      </c>
      <c r="D61" s="11">
        <f>MAX(MIN(ROUND(D$3+10*(A61-D$2)/D$4,0),IF(Grades!$A$9,100,999999)),IF(Grades!$A$8,A61,0))</f>
        <v>73</v>
      </c>
      <c r="E61" s="16">
        <f>MAX(MIN(A61+(100-D$5),IF(Grades!$A$9,100,999999)),IF(Grades!$A$8,A61,0))</f>
        <v>53</v>
      </c>
      <c r="F61" s="11">
        <f>MAX(MIN(ROUND(SQRT(A61/100)*100,0),IF(Grades!$A$9,100,999999)),IF(Grades!$A$8,A61,0))</f>
        <v>72</v>
      </c>
      <c r="G61" s="11">
        <f>MAX(MIN(ROUND(A61*Grades!$A$6+Grades!$A$7,0),IF(Grades!$A$9,100,999999)),IF(Grades!$A$8,A61,0))</f>
        <v>64</v>
      </c>
    </row>
    <row r="62" spans="1:7" x14ac:dyDescent="0.25">
      <c r="A62" s="26">
        <f t="shared" si="15"/>
        <v>53</v>
      </c>
      <c r="B62" s="27" cm="1">
        <f t="array" aca="1" ref="B62" ca="1">INDIRECT(CONCATENATE("R"&amp;ROW()&amp;"C"&amp;(COLUMN()+CODE(Grades!$A$12)-CODE("G"))),FALSE)</f>
        <v>72</v>
      </c>
      <c r="C62" s="6">
        <f>MAX(MIN(ROUND(A62+((D$3-D$2)/(100-D$2))*(100-A62),0),IF(Grades!$A$9,100,999999)),IF(Grades!$A$8,A62,0))</f>
        <v>72</v>
      </c>
      <c r="D62" s="11">
        <f>MAX(MIN(ROUND(D$3+10*(A62-D$2)/D$4,0),IF(Grades!$A$9,100,999999)),IF(Grades!$A$8,A62,0))</f>
        <v>74</v>
      </c>
      <c r="E62" s="16">
        <f>MAX(MIN(A62+(100-D$5),IF(Grades!$A$9,100,999999)),IF(Grades!$A$8,A62,0))</f>
        <v>54</v>
      </c>
      <c r="F62" s="11">
        <f>MAX(MIN(ROUND(SQRT(A62/100)*100,0),IF(Grades!$A$9,100,999999)),IF(Grades!$A$8,A62,0))</f>
        <v>73</v>
      </c>
      <c r="G62" s="11">
        <f>MAX(MIN(ROUND(A62*Grades!$A$6+Grades!$A$7,0),IF(Grades!$A$9,100,999999)),IF(Grades!$A$8,A62,0))</f>
        <v>65</v>
      </c>
    </row>
    <row r="63" spans="1:7" x14ac:dyDescent="0.25">
      <c r="A63" s="26">
        <f t="shared" si="15"/>
        <v>54</v>
      </c>
      <c r="B63" s="27" cm="1">
        <f t="array" aca="1" ref="B63" ca="1">INDIRECT(CONCATENATE("R"&amp;ROW()&amp;"C"&amp;(COLUMN()+CODE(Grades!$A$12)-CODE("G"))),FALSE)</f>
        <v>73</v>
      </c>
      <c r="C63" s="6">
        <f>MAX(MIN(ROUND(A63+((D$3-D$2)/(100-D$2))*(100-A63),0),IF(Grades!$A$9,100,999999)),IF(Grades!$A$8,A63,0))</f>
        <v>73</v>
      </c>
      <c r="D63" s="11">
        <f>MAX(MIN(ROUND(D$3+10*(A63-D$2)/D$4,0),IF(Grades!$A$9,100,999999)),IF(Grades!$A$8,A63,0))</f>
        <v>74</v>
      </c>
      <c r="E63" s="16">
        <f>MAX(MIN(A63+(100-D$5),IF(Grades!$A$9,100,999999)),IF(Grades!$A$8,A63,0))</f>
        <v>55</v>
      </c>
      <c r="F63" s="11">
        <f>MAX(MIN(ROUND(SQRT(A63/100)*100,0),IF(Grades!$A$9,100,999999)),IF(Grades!$A$8,A63,0))</f>
        <v>73</v>
      </c>
      <c r="G63" s="11">
        <f>MAX(MIN(ROUND(A63*Grades!$A$6+Grades!$A$7,0),IF(Grades!$A$9,100,999999)),IF(Grades!$A$8,A63,0))</f>
        <v>66</v>
      </c>
    </row>
    <row r="64" spans="1:7" x14ac:dyDescent="0.25">
      <c r="A64" s="26">
        <f t="shared" si="15"/>
        <v>55</v>
      </c>
      <c r="B64" s="27" cm="1">
        <f t="array" aca="1" ref="B64" ca="1">INDIRECT(CONCATENATE("R"&amp;ROW()&amp;"C"&amp;(COLUMN()+CODE(Grades!$A$12)-CODE("G"))),FALSE)</f>
        <v>74</v>
      </c>
      <c r="C64" s="6">
        <f>MAX(MIN(ROUND(A64+((D$3-D$2)/(100-D$2))*(100-A64),0),IF(Grades!$A$9,100,999999)),IF(Grades!$A$8,A64,0))</f>
        <v>74</v>
      </c>
      <c r="D64" s="11">
        <f>MAX(MIN(ROUND(D$3+10*(A64-D$2)/D$4,0),IF(Grades!$A$9,100,999999)),IF(Grades!$A$8,A64,0))</f>
        <v>75</v>
      </c>
      <c r="E64" s="16">
        <f>MAX(MIN(A64+(100-D$5),IF(Grades!$A$9,100,999999)),IF(Grades!$A$8,A64,0))</f>
        <v>56</v>
      </c>
      <c r="F64" s="11">
        <f>MAX(MIN(ROUND(SQRT(A64/100)*100,0),IF(Grades!$A$9,100,999999)),IF(Grades!$A$8,A64,0))</f>
        <v>74</v>
      </c>
      <c r="G64" s="11">
        <f>MAX(MIN(ROUND(A64*Grades!$A$6+Grades!$A$7,0),IF(Grades!$A$9,100,999999)),IF(Grades!$A$8,A64,0))</f>
        <v>66</v>
      </c>
    </row>
    <row r="65" spans="1:7" x14ac:dyDescent="0.25">
      <c r="A65" s="26">
        <f t="shared" si="15"/>
        <v>56</v>
      </c>
      <c r="B65" s="27" cm="1">
        <f t="array" aca="1" ref="B65" ca="1">INDIRECT(CONCATENATE("R"&amp;ROW()&amp;"C"&amp;(COLUMN()+CODE(Grades!$A$12)-CODE("G"))),FALSE)</f>
        <v>74</v>
      </c>
      <c r="C65" s="6">
        <f>MAX(MIN(ROUND(A65+((D$3-D$2)/(100-D$2))*(100-A65),0),IF(Grades!$A$9,100,999999)),IF(Grades!$A$8,A65,0))</f>
        <v>74</v>
      </c>
      <c r="D65" s="11">
        <f>MAX(MIN(ROUND(D$3+10*(A65-D$2)/D$4,0),IF(Grades!$A$9,100,999999)),IF(Grades!$A$8,A65,0))</f>
        <v>75</v>
      </c>
      <c r="E65" s="16">
        <f>MAX(MIN(A65+(100-D$5),IF(Grades!$A$9,100,999999)),IF(Grades!$A$8,A65,0))</f>
        <v>57</v>
      </c>
      <c r="F65" s="11">
        <f>MAX(MIN(ROUND(SQRT(A65/100)*100,0),IF(Grades!$A$9,100,999999)),IF(Grades!$A$8,A65,0))</f>
        <v>75</v>
      </c>
      <c r="G65" s="11">
        <f>MAX(MIN(ROUND(A65*Grades!$A$6+Grades!$A$7,0),IF(Grades!$A$9,100,999999)),IF(Grades!$A$8,A65,0))</f>
        <v>67</v>
      </c>
    </row>
    <row r="66" spans="1:7" x14ac:dyDescent="0.25">
      <c r="A66" s="26">
        <f t="shared" si="15"/>
        <v>57</v>
      </c>
      <c r="B66" s="27" cm="1">
        <f t="array" aca="1" ref="B66" ca="1">INDIRECT(CONCATENATE("R"&amp;ROW()&amp;"C"&amp;(COLUMN()+CODE(Grades!$A$12)-CODE("G"))),FALSE)</f>
        <v>75</v>
      </c>
      <c r="C66" s="6">
        <f>MAX(MIN(ROUND(A66+((D$3-D$2)/(100-D$2))*(100-A66),0),IF(Grades!$A$9,100,999999)),IF(Grades!$A$8,A66,0))</f>
        <v>75</v>
      </c>
      <c r="D66" s="11">
        <f>MAX(MIN(ROUND(D$3+10*(A66-D$2)/D$4,0),IF(Grades!$A$9,100,999999)),IF(Grades!$A$8,A66,0))</f>
        <v>76</v>
      </c>
      <c r="E66" s="16">
        <f>MAX(MIN(A66+(100-D$5),IF(Grades!$A$9,100,999999)),IF(Grades!$A$8,A66,0))</f>
        <v>58</v>
      </c>
      <c r="F66" s="11">
        <f>MAX(MIN(ROUND(SQRT(A66/100)*100,0),IF(Grades!$A$9,100,999999)),IF(Grades!$A$8,A66,0))</f>
        <v>75</v>
      </c>
      <c r="G66" s="11">
        <f>MAX(MIN(ROUND(A66*Grades!$A$6+Grades!$A$7,0),IF(Grades!$A$9,100,999999)),IF(Grades!$A$8,A66,0))</f>
        <v>68</v>
      </c>
    </row>
    <row r="67" spans="1:7" x14ac:dyDescent="0.25">
      <c r="A67" s="26">
        <f t="shared" si="15"/>
        <v>58</v>
      </c>
      <c r="B67" s="27" cm="1">
        <f t="array" aca="1" ref="B67" ca="1">INDIRECT(CONCATENATE("R"&amp;ROW()&amp;"C"&amp;(COLUMN()+CODE(Grades!$A$12)-CODE("G"))),FALSE)</f>
        <v>75</v>
      </c>
      <c r="C67" s="6">
        <f>MAX(MIN(ROUND(A67+((D$3-D$2)/(100-D$2))*(100-A67),0),IF(Grades!$A$9,100,999999)),IF(Grades!$A$8,A67,0))</f>
        <v>75</v>
      </c>
      <c r="D67" s="11">
        <f>MAX(MIN(ROUND(D$3+10*(A67-D$2)/D$4,0),IF(Grades!$A$9,100,999999)),IF(Grades!$A$8,A67,0))</f>
        <v>76</v>
      </c>
      <c r="E67" s="16">
        <f>MAX(MIN(A67+(100-D$5),IF(Grades!$A$9,100,999999)),IF(Grades!$A$8,A67,0))</f>
        <v>59</v>
      </c>
      <c r="F67" s="11">
        <f>MAX(MIN(ROUND(SQRT(A67/100)*100,0),IF(Grades!$A$9,100,999999)),IF(Grades!$A$8,A67,0))</f>
        <v>76</v>
      </c>
      <c r="G67" s="11">
        <f>MAX(MIN(ROUND(A67*Grades!$A$6+Grades!$A$7,0),IF(Grades!$A$9,100,999999)),IF(Grades!$A$8,A67,0))</f>
        <v>69</v>
      </c>
    </row>
    <row r="68" spans="1:7" x14ac:dyDescent="0.25">
      <c r="A68" s="26">
        <f t="shared" si="15"/>
        <v>59</v>
      </c>
      <c r="B68" s="27" cm="1">
        <f t="array" aca="1" ref="B68" ca="1">INDIRECT(CONCATENATE("R"&amp;ROW()&amp;"C"&amp;(COLUMN()+CODE(Grades!$A$12)-CODE("G"))),FALSE)</f>
        <v>76</v>
      </c>
      <c r="C68" s="6">
        <f>MAX(MIN(ROUND(A68+((D$3-D$2)/(100-D$2))*(100-A68),0),IF(Grades!$A$9,100,999999)),IF(Grades!$A$8,A68,0))</f>
        <v>76</v>
      </c>
      <c r="D68" s="11">
        <f>MAX(MIN(ROUND(D$3+10*(A68-D$2)/D$4,0),IF(Grades!$A$9,100,999999)),IF(Grades!$A$8,A68,0))</f>
        <v>77</v>
      </c>
      <c r="E68" s="16">
        <f>MAX(MIN(A68+(100-D$5),IF(Grades!$A$9,100,999999)),IF(Grades!$A$8,A68,0))</f>
        <v>60</v>
      </c>
      <c r="F68" s="11">
        <f>MAX(MIN(ROUND(SQRT(A68/100)*100,0),IF(Grades!$A$9,100,999999)),IF(Grades!$A$8,A68,0))</f>
        <v>77</v>
      </c>
      <c r="G68" s="11">
        <f>MAX(MIN(ROUND(A68*Grades!$A$6+Grades!$A$7,0),IF(Grades!$A$9,100,999999)),IF(Grades!$A$8,A68,0))</f>
        <v>69</v>
      </c>
    </row>
    <row r="69" spans="1:7" x14ac:dyDescent="0.25">
      <c r="A69" s="26">
        <f t="shared" si="15"/>
        <v>60</v>
      </c>
      <c r="B69" s="27" cm="1">
        <f t="array" aca="1" ref="B69" ca="1">INDIRECT(CONCATENATE("R"&amp;ROW()&amp;"C"&amp;(COLUMN()+CODE(Grades!$A$12)-CODE("G"))),FALSE)</f>
        <v>76</v>
      </c>
      <c r="C69" s="6">
        <f>MAX(MIN(ROUND(A69+((D$3-D$2)/(100-D$2))*(100-A69),0),IF(Grades!$A$9,100,999999)),IF(Grades!$A$8,A69,0))</f>
        <v>76</v>
      </c>
      <c r="D69" s="11">
        <f>MAX(MIN(ROUND(D$3+10*(A69-D$2)/D$4,0),IF(Grades!$A$9,100,999999)),IF(Grades!$A$8,A69,0))</f>
        <v>77</v>
      </c>
      <c r="E69" s="16">
        <f>MAX(MIN(A69+(100-D$5),IF(Grades!$A$9,100,999999)),IF(Grades!$A$8,A69,0))</f>
        <v>61</v>
      </c>
      <c r="F69" s="11">
        <f>MAX(MIN(ROUND(SQRT(A69/100)*100,0),IF(Grades!$A$9,100,999999)),IF(Grades!$A$8,A69,0))</f>
        <v>77</v>
      </c>
      <c r="G69" s="11">
        <f>MAX(MIN(ROUND(A69*Grades!$A$6+Grades!$A$7,0),IF(Grades!$A$9,100,999999)),IF(Grades!$A$8,A69,0))</f>
        <v>70</v>
      </c>
    </row>
    <row r="70" spans="1:7" x14ac:dyDescent="0.25">
      <c r="A70" s="26">
        <f t="shared" si="15"/>
        <v>61</v>
      </c>
      <c r="B70" s="27" cm="1">
        <f t="array" aca="1" ref="B70" ca="1">INDIRECT(CONCATENATE("R"&amp;ROW()&amp;"C"&amp;(COLUMN()+CODE(Grades!$A$12)-CODE("G"))),FALSE)</f>
        <v>77</v>
      </c>
      <c r="C70" s="6">
        <f>MAX(MIN(ROUND(A70+((D$3-D$2)/(100-D$2))*(100-A70),0),IF(Grades!$A$9,100,999999)),IF(Grades!$A$8,A70,0))</f>
        <v>77</v>
      </c>
      <c r="D70" s="11">
        <f>MAX(MIN(ROUND(D$3+10*(A70-D$2)/D$4,0),IF(Grades!$A$9,100,999999)),IF(Grades!$A$8,A70,0))</f>
        <v>78</v>
      </c>
      <c r="E70" s="16">
        <f>MAX(MIN(A70+(100-D$5),IF(Grades!$A$9,100,999999)),IF(Grades!$A$8,A70,0))</f>
        <v>62</v>
      </c>
      <c r="F70" s="11">
        <f>MAX(MIN(ROUND(SQRT(A70/100)*100,0),IF(Grades!$A$9,100,999999)),IF(Grades!$A$8,A70,0))</f>
        <v>78</v>
      </c>
      <c r="G70" s="11">
        <f>MAX(MIN(ROUND(A70*Grades!$A$6+Grades!$A$7,0),IF(Grades!$A$9,100,999999)),IF(Grades!$A$8,A70,0))</f>
        <v>71</v>
      </c>
    </row>
    <row r="71" spans="1:7" x14ac:dyDescent="0.25">
      <c r="A71" s="26">
        <f t="shared" si="15"/>
        <v>62</v>
      </c>
      <c r="B71" s="27" cm="1">
        <f t="array" aca="1" ref="B71" ca="1">INDIRECT(CONCATENATE("R"&amp;ROW()&amp;"C"&amp;(COLUMN()+CODE(Grades!$A$12)-CODE("G"))),FALSE)</f>
        <v>78</v>
      </c>
      <c r="C71" s="6">
        <f>MAX(MIN(ROUND(A71+((D$3-D$2)/(100-D$2))*(100-A71),0),IF(Grades!$A$9,100,999999)),IF(Grades!$A$8,A71,0))</f>
        <v>78</v>
      </c>
      <c r="D71" s="11">
        <f>MAX(MIN(ROUND(D$3+10*(A71-D$2)/D$4,0),IF(Grades!$A$9,100,999999)),IF(Grades!$A$8,A71,0))</f>
        <v>78</v>
      </c>
      <c r="E71" s="16">
        <f>MAX(MIN(A71+(100-D$5),IF(Grades!$A$9,100,999999)),IF(Grades!$A$8,A71,0))</f>
        <v>63</v>
      </c>
      <c r="F71" s="11">
        <f>MAX(MIN(ROUND(SQRT(A71/100)*100,0),IF(Grades!$A$9,100,999999)),IF(Grades!$A$8,A71,0))</f>
        <v>79</v>
      </c>
      <c r="G71" s="11">
        <f>MAX(MIN(ROUND(A71*Grades!$A$6+Grades!$A$7,0),IF(Grades!$A$9,100,999999)),IF(Grades!$A$8,A71,0))</f>
        <v>72</v>
      </c>
    </row>
    <row r="72" spans="1:7" x14ac:dyDescent="0.25">
      <c r="A72" s="26">
        <f t="shared" si="15"/>
        <v>63</v>
      </c>
      <c r="B72" s="27" cm="1">
        <f t="array" aca="1" ref="B72" ca="1">INDIRECT(CONCATENATE("R"&amp;ROW()&amp;"C"&amp;(COLUMN()+CODE(Grades!$A$12)-CODE("G"))),FALSE)</f>
        <v>78</v>
      </c>
      <c r="C72" s="6">
        <f>MAX(MIN(ROUND(A72+((D$3-D$2)/(100-D$2))*(100-A72),0),IF(Grades!$A$9,100,999999)),IF(Grades!$A$8,A72,0))</f>
        <v>78</v>
      </c>
      <c r="D72" s="11">
        <f>MAX(MIN(ROUND(D$3+10*(A72-D$2)/D$4,0),IF(Grades!$A$9,100,999999)),IF(Grades!$A$8,A72,0))</f>
        <v>79</v>
      </c>
      <c r="E72" s="16">
        <f>MAX(MIN(A72+(100-D$5),IF(Grades!$A$9,100,999999)),IF(Grades!$A$8,A72,0))</f>
        <v>64</v>
      </c>
      <c r="F72" s="11">
        <f>MAX(MIN(ROUND(SQRT(A72/100)*100,0),IF(Grades!$A$9,100,999999)),IF(Grades!$A$8,A72,0))</f>
        <v>79</v>
      </c>
      <c r="G72" s="11">
        <f>MAX(MIN(ROUND(A72*Grades!$A$6+Grades!$A$7,0),IF(Grades!$A$9,100,999999)),IF(Grades!$A$8,A72,0))</f>
        <v>72</v>
      </c>
    </row>
    <row r="73" spans="1:7" x14ac:dyDescent="0.25">
      <c r="A73" s="26">
        <f t="shared" si="15"/>
        <v>64</v>
      </c>
      <c r="B73" s="27" cm="1">
        <f t="array" aca="1" ref="B73" ca="1">INDIRECT(CONCATENATE("R"&amp;ROW()&amp;"C"&amp;(COLUMN()+CODE(Grades!$A$12)-CODE("G"))),FALSE)</f>
        <v>79</v>
      </c>
      <c r="C73" s="6">
        <f>MAX(MIN(ROUND(A73+((D$3-D$2)/(100-D$2))*(100-A73),0),IF(Grades!$A$9,100,999999)),IF(Grades!$A$8,A73,0))</f>
        <v>79</v>
      </c>
      <c r="D73" s="11">
        <f>MAX(MIN(ROUND(D$3+10*(A73-D$2)/D$4,0),IF(Grades!$A$9,100,999999)),IF(Grades!$A$8,A73,0))</f>
        <v>79</v>
      </c>
      <c r="E73" s="16">
        <f>MAX(MIN(A73+(100-D$5),IF(Grades!$A$9,100,999999)),IF(Grades!$A$8,A73,0))</f>
        <v>65</v>
      </c>
      <c r="F73" s="11">
        <f>MAX(MIN(ROUND(SQRT(A73/100)*100,0),IF(Grades!$A$9,100,999999)),IF(Grades!$A$8,A73,0))</f>
        <v>80</v>
      </c>
      <c r="G73" s="11">
        <f>MAX(MIN(ROUND(A73*Grades!$A$6+Grades!$A$7,0),IF(Grades!$A$9,100,999999)),IF(Grades!$A$8,A73,0))</f>
        <v>73</v>
      </c>
    </row>
    <row r="74" spans="1:7" x14ac:dyDescent="0.25">
      <c r="A74" s="26">
        <f t="shared" si="15"/>
        <v>65</v>
      </c>
      <c r="B74" s="27" cm="1">
        <f t="array" aca="1" ref="B74" ca="1">INDIRECT(CONCATENATE("R"&amp;ROW()&amp;"C"&amp;(COLUMN()+CODE(Grades!$A$12)-CODE("G"))),FALSE)</f>
        <v>79</v>
      </c>
      <c r="C74" s="6">
        <f>MAX(MIN(ROUND(A74+((D$3-D$2)/(100-D$2))*(100-A74),0),IF(Grades!$A$9,100,999999)),IF(Grades!$A$8,A74,0))</f>
        <v>79</v>
      </c>
      <c r="D74" s="11">
        <f>MAX(MIN(ROUND(D$3+10*(A74-D$2)/D$4,0),IF(Grades!$A$9,100,999999)),IF(Grades!$A$8,A74,0))</f>
        <v>80</v>
      </c>
      <c r="E74" s="16">
        <f>MAX(MIN(A74+(100-D$5),IF(Grades!$A$9,100,999999)),IF(Grades!$A$8,A74,0))</f>
        <v>66</v>
      </c>
      <c r="F74" s="11">
        <f>MAX(MIN(ROUND(SQRT(A74/100)*100,0),IF(Grades!$A$9,100,999999)),IF(Grades!$A$8,A74,0))</f>
        <v>81</v>
      </c>
      <c r="G74" s="11">
        <f>MAX(MIN(ROUND(A74*Grades!$A$6+Grades!$A$7,0),IF(Grades!$A$9,100,999999)),IF(Grades!$A$8,A74,0))</f>
        <v>74</v>
      </c>
    </row>
    <row r="75" spans="1:7" x14ac:dyDescent="0.25">
      <c r="A75" s="26">
        <f t="shared" si="15"/>
        <v>66</v>
      </c>
      <c r="B75" s="27" cm="1">
        <f t="array" aca="1" ref="B75" ca="1">INDIRECT(CONCATENATE("R"&amp;ROW()&amp;"C"&amp;(COLUMN()+CODE(Grades!$A$12)-CODE("G"))),FALSE)</f>
        <v>80</v>
      </c>
      <c r="C75" s="6">
        <f>MAX(MIN(ROUND(A75+((D$3-D$2)/(100-D$2))*(100-A75),0),IF(Grades!$A$9,100,999999)),IF(Grades!$A$8,A75,0))</f>
        <v>80</v>
      </c>
      <c r="D75" s="11">
        <f>MAX(MIN(ROUND(D$3+10*(A75-D$2)/D$4,0),IF(Grades!$A$9,100,999999)),IF(Grades!$A$8,A75,0))</f>
        <v>80</v>
      </c>
      <c r="E75" s="16">
        <f>MAX(MIN(A75+(100-D$5),IF(Grades!$A$9,100,999999)),IF(Grades!$A$8,A75,0))</f>
        <v>67</v>
      </c>
      <c r="F75" s="11">
        <f>MAX(MIN(ROUND(SQRT(A75/100)*100,0),IF(Grades!$A$9,100,999999)),IF(Grades!$A$8,A75,0))</f>
        <v>81</v>
      </c>
      <c r="G75" s="11">
        <f>MAX(MIN(ROUND(A75*Grades!$A$6+Grades!$A$7,0),IF(Grades!$A$9,100,999999)),IF(Grades!$A$8,A75,0))</f>
        <v>75</v>
      </c>
    </row>
    <row r="76" spans="1:7" x14ac:dyDescent="0.25">
      <c r="A76" s="26">
        <f t="shared" si="15"/>
        <v>67</v>
      </c>
      <c r="B76" s="27" cm="1">
        <f t="array" aca="1" ref="B76" ca="1">INDIRECT(CONCATENATE("R"&amp;ROW()&amp;"C"&amp;(COLUMN()+CODE(Grades!$A$12)-CODE("G"))),FALSE)</f>
        <v>81</v>
      </c>
      <c r="C76" s="6">
        <f>MAX(MIN(ROUND(A76+((D$3-D$2)/(100-D$2))*(100-A76),0),IF(Grades!$A$9,100,999999)),IF(Grades!$A$8,A76,0))</f>
        <v>81</v>
      </c>
      <c r="D76" s="11">
        <f>MAX(MIN(ROUND(D$3+10*(A76-D$2)/D$4,0),IF(Grades!$A$9,100,999999)),IF(Grades!$A$8,A76,0))</f>
        <v>80</v>
      </c>
      <c r="E76" s="16">
        <f>MAX(MIN(A76+(100-D$5),IF(Grades!$A$9,100,999999)),IF(Grades!$A$8,A76,0))</f>
        <v>68</v>
      </c>
      <c r="F76" s="11">
        <f>MAX(MIN(ROUND(SQRT(A76/100)*100,0),IF(Grades!$A$9,100,999999)),IF(Grades!$A$8,A76,0))</f>
        <v>82</v>
      </c>
      <c r="G76" s="11">
        <f>MAX(MIN(ROUND(A76*Grades!$A$6+Grades!$A$7,0),IF(Grades!$A$9,100,999999)),IF(Grades!$A$8,A76,0))</f>
        <v>75</v>
      </c>
    </row>
    <row r="77" spans="1:7" x14ac:dyDescent="0.25">
      <c r="A77" s="26">
        <f>A76+1</f>
        <v>68</v>
      </c>
      <c r="B77" s="27" cm="1">
        <f t="array" aca="1" ref="B77" ca="1">INDIRECT(CONCATENATE("R"&amp;ROW()&amp;"C"&amp;(COLUMN()+CODE(Grades!$A$12)-CODE("G"))),FALSE)</f>
        <v>81</v>
      </c>
      <c r="C77" s="6">
        <f>MAX(MIN(ROUND(A77+((D$3-D$2)/(100-D$2))*(100-A77),0),IF(Grades!$A$9,100,999999)),IF(Grades!$A$8,A77,0))</f>
        <v>81</v>
      </c>
      <c r="D77" s="11">
        <f>MAX(MIN(ROUND(D$3+10*(A77-D$2)/D$4,0),IF(Grades!$A$9,100,999999)),IF(Grades!$A$8,A77,0))</f>
        <v>81</v>
      </c>
      <c r="E77" s="16">
        <f>MAX(MIN(A77+(100-D$5),IF(Grades!$A$9,100,999999)),IF(Grades!$A$8,A77,0))</f>
        <v>69</v>
      </c>
      <c r="F77" s="11">
        <f>MAX(MIN(ROUND(SQRT(A77/100)*100,0),IF(Grades!$A$9,100,999999)),IF(Grades!$A$8,A77,0))</f>
        <v>82</v>
      </c>
      <c r="G77" s="11">
        <f>MAX(MIN(ROUND(A77*Grades!$A$6+Grades!$A$7,0),IF(Grades!$A$9,100,999999)),IF(Grades!$A$8,A77,0))</f>
        <v>76</v>
      </c>
    </row>
    <row r="78" spans="1:7" x14ac:dyDescent="0.25">
      <c r="A78" s="26">
        <f t="shared" ref="A78:A102" si="16">A77+1</f>
        <v>69</v>
      </c>
      <c r="B78" s="27" cm="1">
        <f t="array" aca="1" ref="B78" ca="1">INDIRECT(CONCATENATE("R"&amp;ROW()&amp;"C"&amp;(COLUMN()+CODE(Grades!$A$12)-CODE("G"))),FALSE)</f>
        <v>82</v>
      </c>
      <c r="C78" s="6">
        <f>MAX(MIN(ROUND(A78+((D$3-D$2)/(100-D$2))*(100-A78),0),IF(Grades!$A$9,100,999999)),IF(Grades!$A$8,A78,0))</f>
        <v>82</v>
      </c>
      <c r="D78" s="11">
        <f>MAX(MIN(ROUND(D$3+10*(A78-D$2)/D$4,0),IF(Grades!$A$9,100,999999)),IF(Grades!$A$8,A78,0))</f>
        <v>81</v>
      </c>
      <c r="E78" s="16">
        <f>MAX(MIN(A78+(100-D$5),IF(Grades!$A$9,100,999999)),IF(Grades!$A$8,A78,0))</f>
        <v>70</v>
      </c>
      <c r="F78" s="11">
        <f>MAX(MIN(ROUND(SQRT(A78/100)*100,0),IF(Grades!$A$9,100,999999)),IF(Grades!$A$8,A78,0))</f>
        <v>83</v>
      </c>
      <c r="G78" s="11">
        <f>MAX(MIN(ROUND(A78*Grades!$A$6+Grades!$A$7,0),IF(Grades!$A$9,100,999999)),IF(Grades!$A$8,A78,0))</f>
        <v>77</v>
      </c>
    </row>
    <row r="79" spans="1:7" x14ac:dyDescent="0.25">
      <c r="A79" s="26">
        <f t="shared" si="16"/>
        <v>70</v>
      </c>
      <c r="B79" s="27" cm="1">
        <f t="array" aca="1" ref="B79" ca="1">INDIRECT(CONCATENATE("R"&amp;ROW()&amp;"C"&amp;(COLUMN()+CODE(Grades!$A$12)-CODE("G"))),FALSE)</f>
        <v>82</v>
      </c>
      <c r="C79" s="6">
        <f>MAX(MIN(ROUND(A79+((D$3-D$2)/(100-D$2))*(100-A79),0),IF(Grades!$A$9,100,999999)),IF(Grades!$A$8,A79,0))</f>
        <v>82</v>
      </c>
      <c r="D79" s="11">
        <f>MAX(MIN(ROUND(D$3+10*(A79-D$2)/D$4,0),IF(Grades!$A$9,100,999999)),IF(Grades!$A$8,A79,0))</f>
        <v>82</v>
      </c>
      <c r="E79" s="16">
        <f>MAX(MIN(A79+(100-D$5),IF(Grades!$A$9,100,999999)),IF(Grades!$A$8,A79,0))</f>
        <v>71</v>
      </c>
      <c r="F79" s="11">
        <f>MAX(MIN(ROUND(SQRT(A79/100)*100,0),IF(Grades!$A$9,100,999999)),IF(Grades!$A$8,A79,0))</f>
        <v>84</v>
      </c>
      <c r="G79" s="11">
        <f>MAX(MIN(ROUND(A79*Grades!$A$6+Grades!$A$7,0),IF(Grades!$A$9,100,999999)),IF(Grades!$A$8,A79,0))</f>
        <v>78</v>
      </c>
    </row>
    <row r="80" spans="1:7" x14ac:dyDescent="0.25">
      <c r="A80" s="26">
        <f t="shared" si="16"/>
        <v>71</v>
      </c>
      <c r="B80" s="27" cm="1">
        <f t="array" aca="1" ref="B80" ca="1">INDIRECT(CONCATENATE("R"&amp;ROW()&amp;"C"&amp;(COLUMN()+CODE(Grades!$A$12)-CODE("G"))),FALSE)</f>
        <v>83</v>
      </c>
      <c r="C80" s="6">
        <f>MAX(MIN(ROUND(A80+((D$3-D$2)/(100-D$2))*(100-A80),0),IF(Grades!$A$9,100,999999)),IF(Grades!$A$8,A80,0))</f>
        <v>83</v>
      </c>
      <c r="D80" s="11">
        <f>MAX(MIN(ROUND(D$3+10*(A80-D$2)/D$4,0),IF(Grades!$A$9,100,999999)),IF(Grades!$A$8,A80,0))</f>
        <v>82</v>
      </c>
      <c r="E80" s="16">
        <f>MAX(MIN(A80+(100-D$5),IF(Grades!$A$9,100,999999)),IF(Grades!$A$8,A80,0))</f>
        <v>72</v>
      </c>
      <c r="F80" s="11">
        <f>MAX(MIN(ROUND(SQRT(A80/100)*100,0),IF(Grades!$A$9,100,999999)),IF(Grades!$A$8,A80,0))</f>
        <v>84</v>
      </c>
      <c r="G80" s="11">
        <f>MAX(MIN(ROUND(A80*Grades!$A$6+Grades!$A$7,0),IF(Grades!$A$9,100,999999)),IF(Grades!$A$8,A80,0))</f>
        <v>78</v>
      </c>
    </row>
    <row r="81" spans="1:7" x14ac:dyDescent="0.25">
      <c r="A81" s="26">
        <f t="shared" si="16"/>
        <v>72</v>
      </c>
      <c r="B81" s="27" cm="1">
        <f t="array" aca="1" ref="B81" ca="1">INDIRECT(CONCATENATE("R"&amp;ROW()&amp;"C"&amp;(COLUMN()+CODE(Grades!$A$12)-CODE("G"))),FALSE)</f>
        <v>84</v>
      </c>
      <c r="C81" s="6">
        <f>MAX(MIN(ROUND(A81+((D$3-D$2)/(100-D$2))*(100-A81),0),IF(Grades!$A$9,100,999999)),IF(Grades!$A$8,A81,0))</f>
        <v>84</v>
      </c>
      <c r="D81" s="11">
        <f>MAX(MIN(ROUND(D$3+10*(A81-D$2)/D$4,0),IF(Grades!$A$9,100,999999)),IF(Grades!$A$8,A81,0))</f>
        <v>83</v>
      </c>
      <c r="E81" s="16">
        <f>MAX(MIN(A81+(100-D$5),IF(Grades!$A$9,100,999999)),IF(Grades!$A$8,A81,0))</f>
        <v>73</v>
      </c>
      <c r="F81" s="11">
        <f>MAX(MIN(ROUND(SQRT(A81/100)*100,0),IF(Grades!$A$9,100,999999)),IF(Grades!$A$8,A81,0))</f>
        <v>85</v>
      </c>
      <c r="G81" s="11">
        <f>MAX(MIN(ROUND(A81*Grades!$A$6+Grades!$A$7,0),IF(Grades!$A$9,100,999999)),IF(Grades!$A$8,A81,0))</f>
        <v>79</v>
      </c>
    </row>
    <row r="82" spans="1:7" x14ac:dyDescent="0.25">
      <c r="A82" s="26">
        <f t="shared" si="16"/>
        <v>73</v>
      </c>
      <c r="B82" s="27" cm="1">
        <f t="array" aca="1" ref="B82" ca="1">INDIRECT(CONCATENATE("R"&amp;ROW()&amp;"C"&amp;(COLUMN()+CODE(Grades!$A$12)-CODE("G"))),FALSE)</f>
        <v>84</v>
      </c>
      <c r="C82" s="6">
        <f>MAX(MIN(ROUND(A82+((D$3-D$2)/(100-D$2))*(100-A82),0),IF(Grades!$A$9,100,999999)),IF(Grades!$A$8,A82,0))</f>
        <v>84</v>
      </c>
      <c r="D82" s="11">
        <f>MAX(MIN(ROUND(D$3+10*(A82-D$2)/D$4,0),IF(Grades!$A$9,100,999999)),IF(Grades!$A$8,A82,0))</f>
        <v>83</v>
      </c>
      <c r="E82" s="16">
        <f>MAX(MIN(A82+(100-D$5),IF(Grades!$A$9,100,999999)),IF(Grades!$A$8,A82,0))</f>
        <v>74</v>
      </c>
      <c r="F82" s="11">
        <f>MAX(MIN(ROUND(SQRT(A82/100)*100,0),IF(Grades!$A$9,100,999999)),IF(Grades!$A$8,A82,0))</f>
        <v>85</v>
      </c>
      <c r="G82" s="11">
        <f>MAX(MIN(ROUND(A82*Grades!$A$6+Grades!$A$7,0),IF(Grades!$A$9,100,999999)),IF(Grades!$A$8,A82,0))</f>
        <v>80</v>
      </c>
    </row>
    <row r="83" spans="1:7" x14ac:dyDescent="0.25">
      <c r="A83" s="26">
        <f t="shared" si="16"/>
        <v>74</v>
      </c>
      <c r="B83" s="27" cm="1">
        <f t="array" aca="1" ref="B83" ca="1">INDIRECT(CONCATENATE("R"&amp;ROW()&amp;"C"&amp;(COLUMN()+CODE(Grades!$A$12)-CODE("G"))),FALSE)</f>
        <v>85</v>
      </c>
      <c r="C83" s="6">
        <f>MAX(MIN(ROUND(A83+((D$3-D$2)/(100-D$2))*(100-A83),0),IF(Grades!$A$9,100,999999)),IF(Grades!$A$8,A83,0))</f>
        <v>85</v>
      </c>
      <c r="D83" s="11">
        <f>MAX(MIN(ROUND(D$3+10*(A83-D$2)/D$4,0),IF(Grades!$A$9,100,999999)),IF(Grades!$A$8,A83,0))</f>
        <v>84</v>
      </c>
      <c r="E83" s="16">
        <f>MAX(MIN(A83+(100-D$5),IF(Grades!$A$9,100,999999)),IF(Grades!$A$8,A83,0))</f>
        <v>75</v>
      </c>
      <c r="F83" s="11">
        <f>MAX(MIN(ROUND(SQRT(A83/100)*100,0),IF(Grades!$A$9,100,999999)),IF(Grades!$A$8,A83,0))</f>
        <v>86</v>
      </c>
      <c r="G83" s="11">
        <f>MAX(MIN(ROUND(A83*Grades!$A$6+Grades!$A$7,0),IF(Grades!$A$9,100,999999)),IF(Grades!$A$8,A83,0))</f>
        <v>81</v>
      </c>
    </row>
    <row r="84" spans="1:7" x14ac:dyDescent="0.25">
      <c r="A84" s="26">
        <f t="shared" si="16"/>
        <v>75</v>
      </c>
      <c r="B84" s="27" cm="1">
        <f t="array" aca="1" ref="B84" ca="1">INDIRECT(CONCATENATE("R"&amp;ROW()&amp;"C"&amp;(COLUMN()+CODE(Grades!$A$12)-CODE("G"))),FALSE)</f>
        <v>85</v>
      </c>
      <c r="C84" s="6">
        <f>MAX(MIN(ROUND(A84+((D$3-D$2)/(100-D$2))*(100-A84),0),IF(Grades!$A$9,100,999999)),IF(Grades!$A$8,A84,0))</f>
        <v>85</v>
      </c>
      <c r="D84" s="11">
        <f>MAX(MIN(ROUND(D$3+10*(A84-D$2)/D$4,0),IF(Grades!$A$9,100,999999)),IF(Grades!$A$8,A84,0))</f>
        <v>84</v>
      </c>
      <c r="E84" s="16">
        <f>MAX(MIN(A84+(100-D$5),IF(Grades!$A$9,100,999999)),IF(Grades!$A$8,A84,0))</f>
        <v>76</v>
      </c>
      <c r="F84" s="11">
        <f>MAX(MIN(ROUND(SQRT(A84/100)*100,0),IF(Grades!$A$9,100,999999)),IF(Grades!$A$8,A84,0))</f>
        <v>87</v>
      </c>
      <c r="G84" s="11">
        <f>MAX(MIN(ROUND(A84*Grades!$A$6+Grades!$A$7,0),IF(Grades!$A$9,100,999999)),IF(Grades!$A$8,A84,0))</f>
        <v>81</v>
      </c>
    </row>
    <row r="85" spans="1:7" x14ac:dyDescent="0.25">
      <c r="A85" s="26">
        <f t="shared" si="16"/>
        <v>76</v>
      </c>
      <c r="B85" s="27" cm="1">
        <f t="array" aca="1" ref="B85" ca="1">INDIRECT(CONCATENATE("R"&amp;ROW()&amp;"C"&amp;(COLUMN()+CODE(Grades!$A$12)-CODE("G"))),FALSE)</f>
        <v>86</v>
      </c>
      <c r="C85" s="6">
        <f>MAX(MIN(ROUND(A85+((D$3-D$2)/(100-D$2))*(100-A85),0),IF(Grades!$A$9,100,999999)),IF(Grades!$A$8,A85,0))</f>
        <v>86</v>
      </c>
      <c r="D85" s="11">
        <f>MAX(MIN(ROUND(D$3+10*(A85-D$2)/D$4,0),IF(Grades!$A$9,100,999999)),IF(Grades!$A$8,A85,0))</f>
        <v>85</v>
      </c>
      <c r="E85" s="16">
        <f>MAX(MIN(A85+(100-D$5),IF(Grades!$A$9,100,999999)),IF(Grades!$A$8,A85,0))</f>
        <v>77</v>
      </c>
      <c r="F85" s="11">
        <f>MAX(MIN(ROUND(SQRT(A85/100)*100,0),IF(Grades!$A$9,100,999999)),IF(Grades!$A$8,A85,0))</f>
        <v>87</v>
      </c>
      <c r="G85" s="11">
        <f>MAX(MIN(ROUND(A85*Grades!$A$6+Grades!$A$7,0),IF(Grades!$A$9,100,999999)),IF(Grades!$A$8,A85,0))</f>
        <v>82</v>
      </c>
    </row>
    <row r="86" spans="1:7" x14ac:dyDescent="0.25">
      <c r="A86" s="26">
        <f t="shared" si="16"/>
        <v>77</v>
      </c>
      <c r="B86" s="27" cm="1">
        <f t="array" aca="1" ref="B86" ca="1">INDIRECT(CONCATENATE("R"&amp;ROW()&amp;"C"&amp;(COLUMN()+CODE(Grades!$A$12)-CODE("G"))),FALSE)</f>
        <v>86</v>
      </c>
      <c r="C86" s="6">
        <f>MAX(MIN(ROUND(A86+((D$3-D$2)/(100-D$2))*(100-A86),0),IF(Grades!$A$9,100,999999)),IF(Grades!$A$8,A86,0))</f>
        <v>86</v>
      </c>
      <c r="D86" s="11">
        <f>MAX(MIN(ROUND(D$3+10*(A86-D$2)/D$4,0),IF(Grades!$A$9,100,999999)),IF(Grades!$A$8,A86,0))</f>
        <v>85</v>
      </c>
      <c r="E86" s="16">
        <f>MAX(MIN(A86+(100-D$5),IF(Grades!$A$9,100,999999)),IF(Grades!$A$8,A86,0))</f>
        <v>78</v>
      </c>
      <c r="F86" s="11">
        <f>MAX(MIN(ROUND(SQRT(A86/100)*100,0),IF(Grades!$A$9,100,999999)),IF(Grades!$A$8,A86,0))</f>
        <v>88</v>
      </c>
      <c r="G86" s="11">
        <f>MAX(MIN(ROUND(A86*Grades!$A$6+Grades!$A$7,0),IF(Grades!$A$9,100,999999)),IF(Grades!$A$8,A86,0))</f>
        <v>83</v>
      </c>
    </row>
    <row r="87" spans="1:7" x14ac:dyDescent="0.25">
      <c r="A87" s="26">
        <f t="shared" si="16"/>
        <v>78</v>
      </c>
      <c r="B87" s="27" cm="1">
        <f t="array" aca="1" ref="B87" ca="1">INDIRECT(CONCATENATE("R"&amp;ROW()&amp;"C"&amp;(COLUMN()+CODE(Grades!$A$12)-CODE("G"))),FALSE)</f>
        <v>87</v>
      </c>
      <c r="C87" s="6">
        <f>MAX(MIN(ROUND(A87+((D$3-D$2)/(100-D$2))*(100-A87),0),IF(Grades!$A$9,100,999999)),IF(Grades!$A$8,A87,0))</f>
        <v>87</v>
      </c>
      <c r="D87" s="11">
        <f>MAX(MIN(ROUND(D$3+10*(A87-D$2)/D$4,0),IF(Grades!$A$9,100,999999)),IF(Grades!$A$8,A87,0))</f>
        <v>86</v>
      </c>
      <c r="E87" s="16">
        <f>MAX(MIN(A87+(100-D$5),IF(Grades!$A$9,100,999999)),IF(Grades!$A$8,A87,0))</f>
        <v>79</v>
      </c>
      <c r="F87" s="11">
        <f>MAX(MIN(ROUND(SQRT(A87/100)*100,0),IF(Grades!$A$9,100,999999)),IF(Grades!$A$8,A87,0))</f>
        <v>88</v>
      </c>
      <c r="G87" s="11">
        <f>MAX(MIN(ROUND(A87*Grades!$A$6+Grades!$A$7,0),IF(Grades!$A$9,100,999999)),IF(Grades!$A$8,A87,0))</f>
        <v>84</v>
      </c>
    </row>
    <row r="88" spans="1:7" x14ac:dyDescent="0.25">
      <c r="A88" s="26">
        <f t="shared" si="16"/>
        <v>79</v>
      </c>
      <c r="B88" s="27" cm="1">
        <f t="array" aca="1" ref="B88" ca="1">INDIRECT(CONCATENATE("R"&amp;ROW()&amp;"C"&amp;(COLUMN()+CODE(Grades!$A$12)-CODE("G"))),FALSE)</f>
        <v>88</v>
      </c>
      <c r="C88" s="6">
        <f>MAX(MIN(ROUND(A88+((D$3-D$2)/(100-D$2))*(100-A88),0),IF(Grades!$A$9,100,999999)),IF(Grades!$A$8,A88,0))</f>
        <v>88</v>
      </c>
      <c r="D88" s="11">
        <f>MAX(MIN(ROUND(D$3+10*(A88-D$2)/D$4,0),IF(Grades!$A$9,100,999999)),IF(Grades!$A$8,A88,0))</f>
        <v>86</v>
      </c>
      <c r="E88" s="16">
        <f>MAX(MIN(A88+(100-D$5),IF(Grades!$A$9,100,999999)),IF(Grades!$A$8,A88,0))</f>
        <v>80</v>
      </c>
      <c r="F88" s="11">
        <f>MAX(MIN(ROUND(SQRT(A88/100)*100,0),IF(Grades!$A$9,100,999999)),IF(Grades!$A$8,A88,0))</f>
        <v>89</v>
      </c>
      <c r="G88" s="11">
        <f>MAX(MIN(ROUND(A88*Grades!$A$6+Grades!$A$7,0),IF(Grades!$A$9,100,999999)),IF(Grades!$A$8,A88,0))</f>
        <v>84</v>
      </c>
    </row>
    <row r="89" spans="1:7" x14ac:dyDescent="0.25">
      <c r="A89" s="26">
        <f t="shared" si="16"/>
        <v>80</v>
      </c>
      <c r="B89" s="27" cm="1">
        <f t="array" aca="1" ref="B89" ca="1">INDIRECT(CONCATENATE("R"&amp;ROW()&amp;"C"&amp;(COLUMN()+CODE(Grades!$A$12)-CODE("G"))),FALSE)</f>
        <v>88</v>
      </c>
      <c r="C89" s="6">
        <f>MAX(MIN(ROUND(A89+((D$3-D$2)/(100-D$2))*(100-A89),0),IF(Grades!$A$9,100,999999)),IF(Grades!$A$8,A89,0))</f>
        <v>88</v>
      </c>
      <c r="D89" s="11">
        <f>MAX(MIN(ROUND(D$3+10*(A89-D$2)/D$4,0),IF(Grades!$A$9,100,999999)),IF(Grades!$A$8,A89,0))</f>
        <v>87</v>
      </c>
      <c r="E89" s="16">
        <f>MAX(MIN(A89+(100-D$5),IF(Grades!$A$9,100,999999)),IF(Grades!$A$8,A89,0))</f>
        <v>81</v>
      </c>
      <c r="F89" s="11">
        <f>MAX(MIN(ROUND(SQRT(A89/100)*100,0),IF(Grades!$A$9,100,999999)),IF(Grades!$A$8,A89,0))</f>
        <v>89</v>
      </c>
      <c r="G89" s="11">
        <f>MAX(MIN(ROUND(A89*Grades!$A$6+Grades!$A$7,0),IF(Grades!$A$9,100,999999)),IF(Grades!$A$8,A89,0))</f>
        <v>85</v>
      </c>
    </row>
    <row r="90" spans="1:7" x14ac:dyDescent="0.25">
      <c r="A90" s="26">
        <f t="shared" si="16"/>
        <v>81</v>
      </c>
      <c r="B90" s="27" cm="1">
        <f t="array" aca="1" ref="B90" ca="1">INDIRECT(CONCATENATE("R"&amp;ROW()&amp;"C"&amp;(COLUMN()+CODE(Grades!$A$12)-CODE("G"))),FALSE)</f>
        <v>89</v>
      </c>
      <c r="C90" s="6">
        <f>MAX(MIN(ROUND(A90+((D$3-D$2)/(100-D$2))*(100-A90),0),IF(Grades!$A$9,100,999999)),IF(Grades!$A$8,A90,0))</f>
        <v>89</v>
      </c>
      <c r="D90" s="11">
        <f>MAX(MIN(ROUND(D$3+10*(A90-D$2)/D$4,0),IF(Grades!$A$9,100,999999)),IF(Grades!$A$8,A90,0))</f>
        <v>87</v>
      </c>
      <c r="E90" s="16">
        <f>MAX(MIN(A90+(100-D$5),IF(Grades!$A$9,100,999999)),IF(Grades!$A$8,A90,0))</f>
        <v>82</v>
      </c>
      <c r="F90" s="11">
        <f>MAX(MIN(ROUND(SQRT(A90/100)*100,0),IF(Grades!$A$9,100,999999)),IF(Grades!$A$8,A90,0))</f>
        <v>90</v>
      </c>
      <c r="G90" s="11">
        <f>MAX(MIN(ROUND(A90*Grades!$A$6+Grades!$A$7,0),IF(Grades!$A$9,100,999999)),IF(Grades!$A$8,A90,0))</f>
        <v>86</v>
      </c>
    </row>
    <row r="91" spans="1:7" x14ac:dyDescent="0.25">
      <c r="A91" s="26">
        <f t="shared" si="16"/>
        <v>82</v>
      </c>
      <c r="B91" s="27" cm="1">
        <f t="array" aca="1" ref="B91" ca="1">INDIRECT(CONCATENATE("R"&amp;ROW()&amp;"C"&amp;(COLUMN()+CODE(Grades!$A$12)-CODE("G"))),FALSE)</f>
        <v>89</v>
      </c>
      <c r="C91" s="6">
        <f>MAX(MIN(ROUND(A91+((D$3-D$2)/(100-D$2))*(100-A91),0),IF(Grades!$A$9,100,999999)),IF(Grades!$A$8,A91,0))</f>
        <v>89</v>
      </c>
      <c r="D91" s="11">
        <f>MAX(MIN(ROUND(D$3+10*(A91-D$2)/D$4,0),IF(Grades!$A$9,100,999999)),IF(Grades!$A$8,A91,0))</f>
        <v>88</v>
      </c>
      <c r="E91" s="16">
        <f>MAX(MIN(A91+(100-D$5),IF(Grades!$A$9,100,999999)),IF(Grades!$A$8,A91,0))</f>
        <v>83</v>
      </c>
      <c r="F91" s="11">
        <f>MAX(MIN(ROUND(SQRT(A91/100)*100,0),IF(Grades!$A$9,100,999999)),IF(Grades!$A$8,A91,0))</f>
        <v>91</v>
      </c>
      <c r="G91" s="11">
        <f>MAX(MIN(ROUND(A91*Grades!$A$6+Grades!$A$7,0),IF(Grades!$A$9,100,999999)),IF(Grades!$A$8,A91,0))</f>
        <v>87</v>
      </c>
    </row>
    <row r="92" spans="1:7" x14ac:dyDescent="0.25">
      <c r="A92" s="26">
        <f t="shared" si="16"/>
        <v>83</v>
      </c>
      <c r="B92" s="27" cm="1">
        <f t="array" aca="1" ref="B92" ca="1">INDIRECT(CONCATENATE("R"&amp;ROW()&amp;"C"&amp;(COLUMN()+CODE(Grades!$A$12)-CODE("G"))),FALSE)</f>
        <v>90</v>
      </c>
      <c r="C92" s="6">
        <f>MAX(MIN(ROUND(A92+((D$3-D$2)/(100-D$2))*(100-A92),0),IF(Grades!$A$9,100,999999)),IF(Grades!$A$8,A92,0))</f>
        <v>90</v>
      </c>
      <c r="D92" s="11">
        <f>MAX(MIN(ROUND(D$3+10*(A92-D$2)/D$4,0),IF(Grades!$A$9,100,999999)),IF(Grades!$A$8,A92,0))</f>
        <v>88</v>
      </c>
      <c r="E92" s="16">
        <f>MAX(MIN(A92+(100-D$5),IF(Grades!$A$9,100,999999)),IF(Grades!$A$8,A92,0))</f>
        <v>84</v>
      </c>
      <c r="F92" s="11">
        <f>MAX(MIN(ROUND(SQRT(A92/100)*100,0),IF(Grades!$A$9,100,999999)),IF(Grades!$A$8,A92,0))</f>
        <v>91</v>
      </c>
      <c r="G92" s="11">
        <f>MAX(MIN(ROUND(A92*Grades!$A$6+Grades!$A$7,0),IF(Grades!$A$9,100,999999)),IF(Grades!$A$8,A92,0))</f>
        <v>87</v>
      </c>
    </row>
    <row r="93" spans="1:7" x14ac:dyDescent="0.25">
      <c r="A93" s="26">
        <f t="shared" si="16"/>
        <v>84</v>
      </c>
      <c r="B93" s="27" cm="1">
        <f t="array" aca="1" ref="B93" ca="1">INDIRECT(CONCATENATE("R"&amp;ROW()&amp;"C"&amp;(COLUMN()+CODE(Grades!$A$12)-CODE("G"))),FALSE)</f>
        <v>91</v>
      </c>
      <c r="C93" s="6">
        <f>MAX(MIN(ROUND(A93+((D$3-D$2)/(100-D$2))*(100-A93),0),IF(Grades!$A$9,100,999999)),IF(Grades!$A$8,A93,0))</f>
        <v>91</v>
      </c>
      <c r="D93" s="11">
        <f>MAX(MIN(ROUND(D$3+10*(A93-D$2)/D$4,0),IF(Grades!$A$9,100,999999)),IF(Grades!$A$8,A93,0))</f>
        <v>89</v>
      </c>
      <c r="E93" s="16">
        <f>MAX(MIN(A93+(100-D$5),IF(Grades!$A$9,100,999999)),IF(Grades!$A$8,A93,0))</f>
        <v>85</v>
      </c>
      <c r="F93" s="11">
        <f>MAX(MIN(ROUND(SQRT(A93/100)*100,0),IF(Grades!$A$9,100,999999)),IF(Grades!$A$8,A93,0))</f>
        <v>92</v>
      </c>
      <c r="G93" s="11">
        <f>MAX(MIN(ROUND(A93*Grades!$A$6+Grades!$A$7,0),IF(Grades!$A$9,100,999999)),IF(Grades!$A$8,A93,0))</f>
        <v>88</v>
      </c>
    </row>
    <row r="94" spans="1:7" x14ac:dyDescent="0.25">
      <c r="A94" s="26">
        <f t="shared" si="16"/>
        <v>85</v>
      </c>
      <c r="B94" s="27" cm="1">
        <f t="array" aca="1" ref="B94" ca="1">INDIRECT(CONCATENATE("R"&amp;ROW()&amp;"C"&amp;(COLUMN()+CODE(Grades!$A$12)-CODE("G"))),FALSE)</f>
        <v>91</v>
      </c>
      <c r="C94" s="6">
        <f>MAX(MIN(ROUND(A94+((D$3-D$2)/(100-D$2))*(100-A94),0),IF(Grades!$A$9,100,999999)),IF(Grades!$A$8,A94,0))</f>
        <v>91</v>
      </c>
      <c r="D94" s="11">
        <f>MAX(MIN(ROUND(D$3+10*(A94-D$2)/D$4,0),IF(Grades!$A$9,100,999999)),IF(Grades!$A$8,A94,0))</f>
        <v>89</v>
      </c>
      <c r="E94" s="16">
        <f>MAX(MIN(A94+(100-D$5),IF(Grades!$A$9,100,999999)),IF(Grades!$A$8,A94,0))</f>
        <v>86</v>
      </c>
      <c r="F94" s="11">
        <f>MAX(MIN(ROUND(SQRT(A94/100)*100,0),IF(Grades!$A$9,100,999999)),IF(Grades!$A$8,A94,0))</f>
        <v>92</v>
      </c>
      <c r="G94" s="11">
        <f>MAX(MIN(ROUND(A94*Grades!$A$6+Grades!$A$7,0),IF(Grades!$A$9,100,999999)),IF(Grades!$A$8,A94,0))</f>
        <v>89</v>
      </c>
    </row>
    <row r="95" spans="1:7" x14ac:dyDescent="0.25">
      <c r="A95" s="26">
        <f t="shared" si="16"/>
        <v>86</v>
      </c>
      <c r="B95" s="27" cm="1">
        <f t="array" aca="1" ref="B95" ca="1">INDIRECT(CONCATENATE("R"&amp;ROW()&amp;"C"&amp;(COLUMN()+CODE(Grades!$A$12)-CODE("G"))),FALSE)</f>
        <v>92</v>
      </c>
      <c r="C95" s="6">
        <f>MAX(MIN(ROUND(A95+((D$3-D$2)/(100-D$2))*(100-A95),0),IF(Grades!$A$9,100,999999)),IF(Grades!$A$8,A95,0))</f>
        <v>92</v>
      </c>
      <c r="D95" s="11">
        <f>MAX(MIN(ROUND(D$3+10*(A95-D$2)/D$4,0),IF(Grades!$A$9,100,999999)),IF(Grades!$A$8,A95,0))</f>
        <v>90</v>
      </c>
      <c r="E95" s="16">
        <f>MAX(MIN(A95+(100-D$5),IF(Grades!$A$9,100,999999)),IF(Grades!$A$8,A95,0))</f>
        <v>87</v>
      </c>
      <c r="F95" s="11">
        <f>MAX(MIN(ROUND(SQRT(A95/100)*100,0),IF(Grades!$A$9,100,999999)),IF(Grades!$A$8,A95,0))</f>
        <v>93</v>
      </c>
      <c r="G95" s="11">
        <f>MAX(MIN(ROUND(A95*Grades!$A$6+Grades!$A$7,0),IF(Grades!$A$9,100,999999)),IF(Grades!$A$8,A95,0))</f>
        <v>90</v>
      </c>
    </row>
    <row r="96" spans="1:7" x14ac:dyDescent="0.25">
      <c r="A96" s="26">
        <f t="shared" si="16"/>
        <v>87</v>
      </c>
      <c r="B96" s="27" cm="1">
        <f t="array" aca="1" ref="B96" ca="1">INDIRECT(CONCATENATE("R"&amp;ROW()&amp;"C"&amp;(COLUMN()+CODE(Grades!$A$12)-CODE("G"))),FALSE)</f>
        <v>92</v>
      </c>
      <c r="C96" s="6">
        <f>MAX(MIN(ROUND(A96+((D$3-D$2)/(100-D$2))*(100-A96),0),IF(Grades!$A$9,100,999999)),IF(Grades!$A$8,A96,0))</f>
        <v>92</v>
      </c>
      <c r="D96" s="11">
        <f>MAX(MIN(ROUND(D$3+10*(A96-D$2)/D$4,0),IF(Grades!$A$9,100,999999)),IF(Grades!$A$8,A96,0))</f>
        <v>90</v>
      </c>
      <c r="E96" s="16">
        <f>MAX(MIN(A96+(100-D$5),IF(Grades!$A$9,100,999999)),IF(Grades!$A$8,A96,0))</f>
        <v>88</v>
      </c>
      <c r="F96" s="11">
        <f>MAX(MIN(ROUND(SQRT(A96/100)*100,0),IF(Grades!$A$9,100,999999)),IF(Grades!$A$8,A96,0))</f>
        <v>93</v>
      </c>
      <c r="G96" s="11">
        <f>MAX(MIN(ROUND(A96*Grades!$A$6+Grades!$A$7,0),IF(Grades!$A$9,100,999999)),IF(Grades!$A$8,A96,0))</f>
        <v>90</v>
      </c>
    </row>
    <row r="97" spans="1:7" x14ac:dyDescent="0.25">
      <c r="A97" s="26">
        <f t="shared" si="16"/>
        <v>88</v>
      </c>
      <c r="B97" s="27" cm="1">
        <f t="array" aca="1" ref="B97" ca="1">INDIRECT(CONCATENATE("R"&amp;ROW()&amp;"C"&amp;(COLUMN()+CODE(Grades!$A$12)-CODE("G"))),FALSE)</f>
        <v>93</v>
      </c>
      <c r="C97" s="6">
        <f>MAX(MIN(ROUND(A97+((D$3-D$2)/(100-D$2))*(100-A97),0),IF(Grades!$A$9,100,999999)),IF(Grades!$A$8,A97,0))</f>
        <v>93</v>
      </c>
      <c r="D97" s="11">
        <f>MAX(MIN(ROUND(D$3+10*(A97-D$2)/D$4,0),IF(Grades!$A$9,100,999999)),IF(Grades!$A$8,A97,0))</f>
        <v>91</v>
      </c>
      <c r="E97" s="16">
        <f>MAX(MIN(A97+(100-D$5),IF(Grades!$A$9,100,999999)),IF(Grades!$A$8,A97,0))</f>
        <v>89</v>
      </c>
      <c r="F97" s="11">
        <f>MAX(MIN(ROUND(SQRT(A97/100)*100,0),IF(Grades!$A$9,100,999999)),IF(Grades!$A$8,A97,0))</f>
        <v>94</v>
      </c>
      <c r="G97" s="11">
        <f>MAX(MIN(ROUND(A97*Grades!$A$6+Grades!$A$7,0),IF(Grades!$A$9,100,999999)),IF(Grades!$A$8,A97,0))</f>
        <v>91</v>
      </c>
    </row>
    <row r="98" spans="1:7" x14ac:dyDescent="0.25">
      <c r="A98" s="26">
        <f t="shared" si="16"/>
        <v>89</v>
      </c>
      <c r="B98" s="27" cm="1">
        <f t="array" aca="1" ref="B98" ca="1">INDIRECT(CONCATENATE("R"&amp;ROW()&amp;"C"&amp;(COLUMN()+CODE(Grades!$A$12)-CODE("G"))),FALSE)</f>
        <v>94</v>
      </c>
      <c r="C98" s="6">
        <f>MAX(MIN(ROUND(A98+((D$3-D$2)/(100-D$2))*(100-A98),0),IF(Grades!$A$9,100,999999)),IF(Grades!$A$8,A98,0))</f>
        <v>94</v>
      </c>
      <c r="D98" s="11">
        <f>MAX(MIN(ROUND(D$3+10*(A98-D$2)/D$4,0),IF(Grades!$A$9,100,999999)),IF(Grades!$A$8,A98,0))</f>
        <v>91</v>
      </c>
      <c r="E98" s="16">
        <f>MAX(MIN(A98+(100-D$5),IF(Grades!$A$9,100,999999)),IF(Grades!$A$8,A98,0))</f>
        <v>90</v>
      </c>
      <c r="F98" s="11">
        <f>MAX(MIN(ROUND(SQRT(A98/100)*100,0),IF(Grades!$A$9,100,999999)),IF(Grades!$A$8,A98,0))</f>
        <v>94</v>
      </c>
      <c r="G98" s="11">
        <f>MAX(MIN(ROUND(A98*Grades!$A$6+Grades!$A$7,0),IF(Grades!$A$9,100,999999)),IF(Grades!$A$8,A98,0))</f>
        <v>92</v>
      </c>
    </row>
    <row r="99" spans="1:7" x14ac:dyDescent="0.25">
      <c r="A99" s="26">
        <f t="shared" si="16"/>
        <v>90</v>
      </c>
      <c r="B99" s="27" cm="1">
        <f t="array" aca="1" ref="B99" ca="1">INDIRECT(CONCATENATE("R"&amp;ROW()&amp;"C"&amp;(COLUMN()+CODE(Grades!$A$12)-CODE("G"))),FALSE)</f>
        <v>94</v>
      </c>
      <c r="C99" s="6">
        <f>MAX(MIN(ROUND(A99+((D$3-D$2)/(100-D$2))*(100-A99),0),IF(Grades!$A$9,100,999999)),IF(Grades!$A$8,A99,0))</f>
        <v>94</v>
      </c>
      <c r="D99" s="11">
        <f>MAX(MIN(ROUND(D$3+10*(A99-D$2)/D$4,0),IF(Grades!$A$9,100,999999)),IF(Grades!$A$8,A99,0))</f>
        <v>92</v>
      </c>
      <c r="E99" s="16">
        <f>MAX(MIN(A99+(100-D$5),IF(Grades!$A$9,100,999999)),IF(Grades!$A$8,A99,0))</f>
        <v>91</v>
      </c>
      <c r="F99" s="11">
        <f>MAX(MIN(ROUND(SQRT(A99/100)*100,0),IF(Grades!$A$9,100,999999)),IF(Grades!$A$8,A99,0))</f>
        <v>95</v>
      </c>
      <c r="G99" s="11">
        <f>MAX(MIN(ROUND(A99*Grades!$A$6+Grades!$A$7,0),IF(Grades!$A$9,100,999999)),IF(Grades!$A$8,A99,0))</f>
        <v>93</v>
      </c>
    </row>
    <row r="100" spans="1:7" x14ac:dyDescent="0.25">
      <c r="A100" s="26">
        <f t="shared" si="16"/>
        <v>91</v>
      </c>
      <c r="B100" s="27" cm="1">
        <f t="array" aca="1" ref="B100" ca="1">INDIRECT(CONCATENATE("R"&amp;ROW()&amp;"C"&amp;(COLUMN()+CODE(Grades!$A$12)-CODE("G"))),FALSE)</f>
        <v>95</v>
      </c>
      <c r="C100" s="6">
        <f>MAX(MIN(ROUND(A100+((D$3-D$2)/(100-D$2))*(100-A100),0),IF(Grades!$A$9,100,999999)),IF(Grades!$A$8,A100,0))</f>
        <v>95</v>
      </c>
      <c r="D100" s="11">
        <f>MAX(MIN(ROUND(D$3+10*(A100-D$2)/D$4,0),IF(Grades!$A$9,100,999999)),IF(Grades!$A$8,A100,0))</f>
        <v>92</v>
      </c>
      <c r="E100" s="16">
        <f>MAX(MIN(A100+(100-D$5),IF(Grades!$A$9,100,999999)),IF(Grades!$A$8,A100,0))</f>
        <v>92</v>
      </c>
      <c r="F100" s="11">
        <f>MAX(MIN(ROUND(SQRT(A100/100)*100,0),IF(Grades!$A$9,100,999999)),IF(Grades!$A$8,A100,0))</f>
        <v>95</v>
      </c>
      <c r="G100" s="11">
        <f>MAX(MIN(ROUND(A100*Grades!$A$6+Grades!$A$7,0),IF(Grades!$A$9,100,999999)),IF(Grades!$A$8,A100,0))</f>
        <v>93</v>
      </c>
    </row>
    <row r="101" spans="1:7" x14ac:dyDescent="0.25">
      <c r="A101" s="26">
        <f t="shared" si="16"/>
        <v>92</v>
      </c>
      <c r="B101" s="27" cm="1">
        <f t="array" aca="1" ref="B101" ca="1">INDIRECT(CONCATENATE("R"&amp;ROW()&amp;"C"&amp;(COLUMN()+CODE(Grades!$A$12)-CODE("G"))),FALSE)</f>
        <v>95</v>
      </c>
      <c r="C101" s="6">
        <f>MAX(MIN(ROUND(A101+((D$3-D$2)/(100-D$2))*(100-A101),0),IF(Grades!$A$9,100,999999)),IF(Grades!$A$8,A101,0))</f>
        <v>95</v>
      </c>
      <c r="D101" s="11">
        <f>MAX(MIN(ROUND(D$3+10*(A101-D$2)/D$4,0),IF(Grades!$A$9,100,999999)),IF(Grades!$A$8,A101,0))</f>
        <v>93</v>
      </c>
      <c r="E101" s="16">
        <f>MAX(MIN(A101+(100-D$5),IF(Grades!$A$9,100,999999)),IF(Grades!$A$8,A101,0))</f>
        <v>93</v>
      </c>
      <c r="F101" s="11">
        <f>MAX(MIN(ROUND(SQRT(A101/100)*100,0),IF(Grades!$A$9,100,999999)),IF(Grades!$A$8,A101,0))</f>
        <v>96</v>
      </c>
      <c r="G101" s="11">
        <f>MAX(MIN(ROUND(A101*Grades!$A$6+Grades!$A$7,0),IF(Grades!$A$9,100,999999)),IF(Grades!$A$8,A101,0))</f>
        <v>94</v>
      </c>
    </row>
    <row r="102" spans="1:7" x14ac:dyDescent="0.25">
      <c r="A102" s="26">
        <f t="shared" si="16"/>
        <v>93</v>
      </c>
      <c r="B102" s="27" cm="1">
        <f t="array" aca="1" ref="B102" ca="1">INDIRECT(CONCATENATE("R"&amp;ROW()&amp;"C"&amp;(COLUMN()+CODE(Grades!$A$12)-CODE("G"))),FALSE)</f>
        <v>96</v>
      </c>
      <c r="C102" s="6">
        <f>MAX(MIN(ROUND(A102+((D$3-D$2)/(100-D$2))*(100-A102),0),IF(Grades!$A$9,100,999999)),IF(Grades!$A$8,A102,0))</f>
        <v>96</v>
      </c>
      <c r="D102" s="11">
        <f>MAX(MIN(ROUND(D$3+10*(A102-D$2)/D$4,0),IF(Grades!$A$9,100,999999)),IF(Grades!$A$8,A102,0))</f>
        <v>93</v>
      </c>
      <c r="E102" s="16">
        <f>MAX(MIN(A102+(100-D$5),IF(Grades!$A$9,100,999999)),IF(Grades!$A$8,A102,0))</f>
        <v>94</v>
      </c>
      <c r="F102" s="11">
        <f>MAX(MIN(ROUND(SQRT(A102/100)*100,0),IF(Grades!$A$9,100,999999)),IF(Grades!$A$8,A102,0))</f>
        <v>96</v>
      </c>
      <c r="G102" s="11">
        <f>MAX(MIN(ROUND(A102*Grades!$A$6+Grades!$A$7,0),IF(Grades!$A$9,100,999999)),IF(Grades!$A$8,A102,0))</f>
        <v>95</v>
      </c>
    </row>
    <row r="103" spans="1:7" x14ac:dyDescent="0.25">
      <c r="A103" s="26">
        <f t="shared" ref="A103:A109" si="17">A102+1</f>
        <v>94</v>
      </c>
      <c r="B103" s="27" cm="1">
        <f t="array" aca="1" ref="B103" ca="1">INDIRECT(CONCATENATE("R"&amp;ROW()&amp;"C"&amp;(COLUMN()+CODE(Grades!$A$12)-CODE("G"))),FALSE)</f>
        <v>96</v>
      </c>
      <c r="C103" s="6">
        <f>MAX(MIN(ROUND(A103+((D$3-D$2)/(100-D$2))*(100-A103),0),IF(Grades!$A$9,100,999999)),IF(Grades!$A$8,A103,0))</f>
        <v>96</v>
      </c>
      <c r="D103" s="11">
        <f>MAX(MIN(ROUND(D$3+10*(A103-D$2)/D$4,0),IF(Grades!$A$9,100,999999)),IF(Grades!$A$8,A103,0))</f>
        <v>94</v>
      </c>
      <c r="E103" s="16">
        <f>MAX(MIN(A103+(100-D$5),IF(Grades!$A$9,100,999999)),IF(Grades!$A$8,A103,0))</f>
        <v>95</v>
      </c>
      <c r="F103" s="11">
        <f>MAX(MIN(ROUND(SQRT(A103/100)*100,0),IF(Grades!$A$9,100,999999)),IF(Grades!$A$8,A103,0))</f>
        <v>97</v>
      </c>
      <c r="G103" s="11">
        <f>MAX(MIN(ROUND(A103*Grades!$A$6+Grades!$A$7,0),IF(Grades!$A$9,100,999999)),IF(Grades!$A$8,A103,0))</f>
        <v>96</v>
      </c>
    </row>
    <row r="104" spans="1:7" x14ac:dyDescent="0.25">
      <c r="A104" s="26">
        <f t="shared" si="17"/>
        <v>95</v>
      </c>
      <c r="B104" s="27" cm="1">
        <f t="array" aca="1" ref="B104" ca="1">INDIRECT(CONCATENATE("R"&amp;ROW()&amp;"C"&amp;(COLUMN()+CODE(Grades!$A$12)-CODE("G"))),FALSE)</f>
        <v>97</v>
      </c>
      <c r="C104" s="6">
        <f>MAX(MIN(ROUND(A104+((D$3-D$2)/(100-D$2))*(100-A104),0),IF(Grades!$A$9,100,999999)),IF(Grades!$A$8,A104,0))</f>
        <v>97</v>
      </c>
      <c r="D104" s="11">
        <f>MAX(MIN(ROUND(D$3+10*(A104-D$2)/D$4,0),IF(Grades!$A$9,100,999999)),IF(Grades!$A$8,A104,0))</f>
        <v>95</v>
      </c>
      <c r="E104" s="16">
        <f>MAX(MIN(A104+(100-D$5),IF(Grades!$A$9,100,999999)),IF(Grades!$A$8,A104,0))</f>
        <v>96</v>
      </c>
      <c r="F104" s="11">
        <f>MAX(MIN(ROUND(SQRT(A104/100)*100,0),IF(Grades!$A$9,100,999999)),IF(Grades!$A$8,A104,0))</f>
        <v>97</v>
      </c>
      <c r="G104" s="11">
        <f>MAX(MIN(ROUND(A104*Grades!$A$6+Grades!$A$7,0),IF(Grades!$A$9,100,999999)),IF(Grades!$A$8,A104,0))</f>
        <v>96</v>
      </c>
    </row>
    <row r="105" spans="1:7" x14ac:dyDescent="0.25">
      <c r="A105" s="26">
        <f t="shared" si="17"/>
        <v>96</v>
      </c>
      <c r="B105" s="27" cm="1">
        <f t="array" aca="1" ref="B105" ca="1">INDIRECT(CONCATENATE("R"&amp;ROW()&amp;"C"&amp;(COLUMN()+CODE(Grades!$A$12)-CODE("G"))),FALSE)</f>
        <v>98</v>
      </c>
      <c r="C105" s="6">
        <f>MAX(MIN(ROUND(A105+((D$3-D$2)/(100-D$2))*(100-A105),0),IF(Grades!$A$9,100,999999)),IF(Grades!$A$8,A105,0))</f>
        <v>98</v>
      </c>
      <c r="D105" s="11">
        <f>MAX(MIN(ROUND(D$3+10*(A105-D$2)/D$4,0),IF(Grades!$A$9,100,999999)),IF(Grades!$A$8,A105,0))</f>
        <v>96</v>
      </c>
      <c r="E105" s="16">
        <f>MAX(MIN(A105+(100-D$5),IF(Grades!$A$9,100,999999)),IF(Grades!$A$8,A105,0))</f>
        <v>97</v>
      </c>
      <c r="F105" s="11">
        <f>MAX(MIN(ROUND(SQRT(A105/100)*100,0),IF(Grades!$A$9,100,999999)),IF(Grades!$A$8,A105,0))</f>
        <v>98</v>
      </c>
      <c r="G105" s="11">
        <f>MAX(MIN(ROUND(A105*Grades!$A$6+Grades!$A$7,0),IF(Grades!$A$9,100,999999)),IF(Grades!$A$8,A105,0))</f>
        <v>97</v>
      </c>
    </row>
    <row r="106" spans="1:7" x14ac:dyDescent="0.25">
      <c r="A106" s="26">
        <f t="shared" si="17"/>
        <v>97</v>
      </c>
      <c r="B106" s="27" cm="1">
        <f t="array" aca="1" ref="B106" ca="1">INDIRECT(CONCATENATE("R"&amp;ROW()&amp;"C"&amp;(COLUMN()+CODE(Grades!$A$12)-CODE("G"))),FALSE)</f>
        <v>98</v>
      </c>
      <c r="C106" s="6">
        <f>MAX(MIN(ROUND(A106+((D$3-D$2)/(100-D$2))*(100-A106),0),IF(Grades!$A$9,100,999999)),IF(Grades!$A$8,A106,0))</f>
        <v>98</v>
      </c>
      <c r="D106" s="11">
        <f>MAX(MIN(ROUND(D$3+10*(A106-D$2)/D$4,0),IF(Grades!$A$9,100,999999)),IF(Grades!$A$8,A106,0))</f>
        <v>97</v>
      </c>
      <c r="E106" s="16">
        <f>MAX(MIN(A106+(100-D$5),IF(Grades!$A$9,100,999999)),IF(Grades!$A$8,A106,0))</f>
        <v>98</v>
      </c>
      <c r="F106" s="11">
        <f>MAX(MIN(ROUND(SQRT(A106/100)*100,0),IF(Grades!$A$9,100,999999)),IF(Grades!$A$8,A106,0))</f>
        <v>98</v>
      </c>
      <c r="G106" s="11">
        <f>MAX(MIN(ROUND(A106*Grades!$A$6+Grades!$A$7,0),IF(Grades!$A$9,100,999999)),IF(Grades!$A$8,A106,0))</f>
        <v>98</v>
      </c>
    </row>
    <row r="107" spans="1:7" x14ac:dyDescent="0.25">
      <c r="A107" s="26">
        <f t="shared" si="17"/>
        <v>98</v>
      </c>
      <c r="B107" s="27" cm="1">
        <f t="array" aca="1" ref="B107" ca="1">INDIRECT(CONCATENATE("R"&amp;ROW()&amp;"C"&amp;(COLUMN()+CODE(Grades!$A$12)-CODE("G"))),FALSE)</f>
        <v>99</v>
      </c>
      <c r="C107" s="6">
        <f>MAX(MIN(ROUND(A107+((D$3-D$2)/(100-D$2))*(100-A107),0),IF(Grades!$A$9,100,999999)),IF(Grades!$A$8,A107,0))</f>
        <v>99</v>
      </c>
      <c r="D107" s="11">
        <f>MAX(MIN(ROUND(D$3+10*(A107-D$2)/D$4,0),IF(Grades!$A$9,100,999999)),IF(Grades!$A$8,A107,0))</f>
        <v>98</v>
      </c>
      <c r="E107" s="16">
        <f>MAX(MIN(A107+(100-D$5),IF(Grades!$A$9,100,999999)),IF(Grades!$A$8,A107,0))</f>
        <v>99</v>
      </c>
      <c r="F107" s="11">
        <f>MAX(MIN(ROUND(SQRT(A107/100)*100,0),IF(Grades!$A$9,100,999999)),IF(Grades!$A$8,A107,0))</f>
        <v>99</v>
      </c>
      <c r="G107" s="11">
        <f>MAX(MIN(ROUND(A107*Grades!$A$6+Grades!$A$7,0),IF(Grades!$A$9,100,999999)),IF(Grades!$A$8,A107,0))</f>
        <v>99</v>
      </c>
    </row>
    <row r="108" spans="1:7" x14ac:dyDescent="0.25">
      <c r="A108" s="26">
        <f t="shared" si="17"/>
        <v>99</v>
      </c>
      <c r="B108" s="27" cm="1">
        <f t="array" aca="1" ref="B108" ca="1">INDIRECT(CONCATENATE("R"&amp;ROW()&amp;"C"&amp;(COLUMN()+CODE(Grades!$A$12)-CODE("G"))),FALSE)</f>
        <v>99</v>
      </c>
      <c r="C108" s="6">
        <f>MAX(MIN(ROUND(A108+((D$3-D$2)/(100-D$2))*(100-A108),0),IF(Grades!$A$9,100,999999)),IF(Grades!$A$8,A108,0))</f>
        <v>99</v>
      </c>
      <c r="D108" s="11">
        <f>MAX(MIN(ROUND(D$3+10*(A108-D$2)/D$4,0),IF(Grades!$A$9,100,999999)),IF(Grades!$A$8,A108,0))</f>
        <v>99</v>
      </c>
      <c r="E108" s="16">
        <f>MAX(MIN(A108+(100-D$5),IF(Grades!$A$9,100,999999)),IF(Grades!$A$8,A108,0))</f>
        <v>100</v>
      </c>
      <c r="F108" s="11">
        <f>MAX(MIN(ROUND(SQRT(A108/100)*100,0),IF(Grades!$A$9,100,999999)),IF(Grades!$A$8,A108,0))</f>
        <v>99</v>
      </c>
      <c r="G108" s="11">
        <f>MAX(MIN(ROUND(A108*Grades!$A$6+Grades!$A$7,0),IF(Grades!$A$9,100,999999)),IF(Grades!$A$8,A108,0))</f>
        <v>99</v>
      </c>
    </row>
    <row r="109" spans="1:7" x14ac:dyDescent="0.25">
      <c r="A109" s="26">
        <f t="shared" si="17"/>
        <v>100</v>
      </c>
      <c r="B109" s="27" cm="1">
        <f t="array" aca="1" ref="B109" ca="1">INDIRECT(CONCATENATE("R"&amp;ROW()&amp;"C"&amp;(COLUMN()+CODE(Grades!$A$12)-CODE("G"))),FALSE)</f>
        <v>100</v>
      </c>
      <c r="C109" s="6">
        <f>MAX(MIN(ROUND(A109+((D$3-D$2)/(100-D$2))*(100-A109),0),IF(Grades!$A$9,100,999999)),IF(Grades!$A$8,A109,0))</f>
        <v>100</v>
      </c>
      <c r="D109" s="11">
        <f>MAX(MIN(ROUND(D$3+10*(A109-D$2)/D$4,0),IF(Grades!$A$9,100,999999)),IF(Grades!$A$8,A109,0))</f>
        <v>100</v>
      </c>
      <c r="E109" s="16">
        <f>MAX(MIN(A109+(100-D$5),IF(Grades!$A$9,100,999999)),IF(Grades!$A$8,A109,0))</f>
        <v>100</v>
      </c>
      <c r="F109" s="11">
        <f>MAX(MIN(ROUND(SQRT(A109/100)*100,0),IF(Grades!$A$9,100,999999)),IF(Grades!$A$8,A109,0))</f>
        <v>100</v>
      </c>
      <c r="G109" s="11">
        <f>MAX(MIN(ROUND(A109*Grades!$A$6+Grades!$A$7,0),IF(Grades!$A$9,100,999999)),IF(Grades!$A$8,A109,0))</f>
        <v>100</v>
      </c>
    </row>
  </sheetData>
  <sheetProtection sheet="1" formatCells="0" formatColumns="0" formatRows="0" sort="0" autoFilter="0" pivotTables="0"/>
  <mergeCells count="25">
    <mergeCell ref="W7:W8"/>
    <mergeCell ref="M7:M8"/>
    <mergeCell ref="O7:O8"/>
    <mergeCell ref="Q7:Q8"/>
    <mergeCell ref="S7:S8"/>
    <mergeCell ref="T7:T8"/>
    <mergeCell ref="N7:N8"/>
    <mergeCell ref="V7:V8"/>
    <mergeCell ref="A7:A8"/>
    <mergeCell ref="C7:C8"/>
    <mergeCell ref="D7:D8"/>
    <mergeCell ref="B7:B8"/>
    <mergeCell ref="A2:C2"/>
    <mergeCell ref="A3:C3"/>
    <mergeCell ref="A4:C4"/>
    <mergeCell ref="A5:C5"/>
    <mergeCell ref="F7:F8"/>
    <mergeCell ref="U7:U8"/>
    <mergeCell ref="E7:E8"/>
    <mergeCell ref="G7:G8"/>
    <mergeCell ref="I7:I8"/>
    <mergeCell ref="K7:K8"/>
    <mergeCell ref="L7:L8"/>
    <mergeCell ref="J7:J8"/>
    <mergeCell ref="R7:R8"/>
  </mergeCells>
  <phoneticPr fontId="1" type="noConversion"/>
  <conditionalFormatting sqref="A9:G109 I9:O43 Q9:W39">
    <cfRule type="expression" dxfId="0" priority="7">
      <formula>IF(MOD(ROW()-ROWS($1:$9),10)&lt;5,TRUE)</formula>
    </cfRule>
  </conditionalFormatting>
  <printOptions horizontalCentered="1"/>
  <pageMargins left="0.75" right="0.75" top="1" bottom="1" header="0.5" footer="0.5"/>
  <pageSetup scale="57" orientation="landscape" horizontalDpi="4294967295" verticalDpi="4294967295" r:id="rId1"/>
  <headerFooter alignWithMargins="0">
    <oddHeader>&amp;C&amp;36&amp;A&amp;R&amp;F</oddHeader>
    <oddFooter>&amp;C&amp;12Printed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Grades</vt:lpstr>
      <vt:lpstr>Conversion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Bigler</dc:creator>
  <cp:lastModifiedBy>Jeff Bigler</cp:lastModifiedBy>
  <cp:lastPrinted>2019-05-29T19:01:20Z</cp:lastPrinted>
  <dcterms:created xsi:type="dcterms:W3CDTF">2005-06-23T16:32:36Z</dcterms:created>
  <dcterms:modified xsi:type="dcterms:W3CDTF">2022-08-23T14:40:09Z</dcterms:modified>
</cp:coreProperties>
</file>